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transk\Downloads\"/>
    </mc:Choice>
  </mc:AlternateContent>
  <xr:revisionPtr revIDLastSave="0" documentId="8_{6D53606F-3CBD-468E-ACB8-F2A8878F4C90}" xr6:coauthVersionLast="47" xr6:coauthVersionMax="47" xr10:uidLastSave="{00000000-0000-0000-0000-000000000000}"/>
  <bookViews>
    <workbookView xWindow="28680" yWindow="-120" windowWidth="29040" windowHeight="15720" xr2:uid="{72CE87F2-D017-4E8D-8723-4435D1F9D89B}"/>
  </bookViews>
  <sheets>
    <sheet name="Outcome Projections" sheetId="8" r:id="rId1"/>
    <sheet name="Financial Projections" sheetId="9" r:id="rId2"/>
    <sheet name="New Single Family Housing" sheetId="2" r:id="rId3"/>
    <sheet name="New Rental Housing" sheetId="4" r:id="rId4"/>
    <sheet name="Rehab" sheetId="7" r:id="rId5"/>
    <sheet name="Generators" sheetId="5" r:id="rId6"/>
    <sheet name="Trees" sheetId="6" r:id="rId7"/>
    <sheet name="Admin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7" i="9" l="1"/>
  <c r="G206" i="9"/>
  <c r="G203" i="9"/>
  <c r="W252" i="2"/>
  <c r="C10" i="8"/>
  <c r="P131" i="4"/>
  <c r="J220" i="4"/>
  <c r="S312" i="2"/>
  <c r="Q312" i="2"/>
  <c r="S313" i="2"/>
  <c r="E58" i="10"/>
  <c r="K9" i="7"/>
  <c r="K129" i="4"/>
  <c r="K281" i="2"/>
  <c r="E29" i="4"/>
  <c r="O58" i="4"/>
  <c r="E58" i="4"/>
  <c r="E59" i="4" s="1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87" i="9"/>
  <c r="F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J39" i="7"/>
  <c r="J40" i="7"/>
  <c r="J41" i="7"/>
  <c r="J42" i="7"/>
  <c r="J43" i="7"/>
  <c r="J44" i="7"/>
  <c r="J45" i="7"/>
  <c r="J46" i="7"/>
  <c r="J47" i="7"/>
  <c r="J48" i="7"/>
  <c r="J38" i="7"/>
  <c r="E39" i="7"/>
  <c r="E40" i="7"/>
  <c r="E41" i="7"/>
  <c r="E42" i="7"/>
  <c r="E43" i="7"/>
  <c r="E44" i="7"/>
  <c r="E45" i="7"/>
  <c r="E46" i="7"/>
  <c r="B99" i="9" s="1"/>
  <c r="E47" i="7"/>
  <c r="B100" i="9" s="1"/>
  <c r="E48" i="7"/>
  <c r="B101" i="9" s="1"/>
  <c r="B97" i="9"/>
  <c r="B98" i="9"/>
  <c r="B95" i="9"/>
  <c r="B96" i="9"/>
  <c r="B102" i="9"/>
  <c r="B103" i="9"/>
  <c r="B108" i="9"/>
  <c r="B109" i="9"/>
  <c r="E38" i="7"/>
  <c r="B91" i="9" s="1"/>
  <c r="B88" i="9"/>
  <c r="B89" i="9"/>
  <c r="B90" i="9"/>
  <c r="B92" i="9"/>
  <c r="B93" i="9"/>
  <c r="B94" i="9"/>
  <c r="B104" i="9"/>
  <c r="B105" i="9"/>
  <c r="B106" i="9"/>
  <c r="B107" i="9"/>
  <c r="B110" i="9"/>
  <c r="B87" i="9"/>
  <c r="D29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28" i="8"/>
  <c r="O58" i="7"/>
  <c r="P28" i="7"/>
  <c r="O28" i="7"/>
  <c r="E28" i="4"/>
  <c r="P58" i="7"/>
  <c r="K58" i="7"/>
  <c r="F58" i="7"/>
  <c r="M37" i="7"/>
  <c r="M38" i="7" s="1"/>
  <c r="L37" i="7"/>
  <c r="H37" i="7"/>
  <c r="H38" i="7" s="1"/>
  <c r="G37" i="7"/>
  <c r="M36" i="7"/>
  <c r="L36" i="7"/>
  <c r="H36" i="7"/>
  <c r="G36" i="7"/>
  <c r="E238" i="4"/>
  <c r="E208" i="4"/>
  <c r="E269" i="2"/>
  <c r="J281" i="2"/>
  <c r="J282" i="2"/>
  <c r="J283" i="2"/>
  <c r="J284" i="2"/>
  <c r="J285" i="2"/>
  <c r="J286" i="2"/>
  <c r="J287" i="2"/>
  <c r="J288" i="2"/>
  <c r="J280" i="2"/>
  <c r="J279" i="2"/>
  <c r="E281" i="2"/>
  <c r="E282" i="2"/>
  <c r="E283" i="2"/>
  <c r="E284" i="2"/>
  <c r="E285" i="2"/>
  <c r="E286" i="2"/>
  <c r="E287" i="2"/>
  <c r="E288" i="2"/>
  <c r="E280" i="2"/>
  <c r="E279" i="2"/>
  <c r="C206" i="9"/>
  <c r="G38" i="7" l="1"/>
  <c r="L38" i="7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G39" i="7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H39" i="7"/>
  <c r="I38" i="7"/>
  <c r="M39" i="7"/>
  <c r="F98" i="10"/>
  <c r="N38" i="7" l="1"/>
  <c r="M40" i="7"/>
  <c r="N39" i="7"/>
  <c r="H40" i="7"/>
  <c r="I39" i="7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" i="9"/>
  <c r="N2" i="9" s="1"/>
  <c r="K3" i="9"/>
  <c r="K4" i="9"/>
  <c r="K5" i="9"/>
  <c r="K6" i="9"/>
  <c r="K7" i="9"/>
  <c r="K8" i="9"/>
  <c r="K9" i="9"/>
  <c r="K10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" i="9"/>
  <c r="L2" i="9" s="1"/>
  <c r="P419" i="2"/>
  <c r="O405" i="2"/>
  <c r="R397" i="2"/>
  <c r="R398" i="2" s="1"/>
  <c r="R399" i="2" s="1"/>
  <c r="R400" i="2" s="1"/>
  <c r="R401" i="2" s="1"/>
  <c r="R402" i="2" s="1"/>
  <c r="R403" i="2" s="1"/>
  <c r="R404" i="2" s="1"/>
  <c r="R405" i="2" s="1"/>
  <c r="Q397" i="2"/>
  <c r="Q398" i="2" s="1"/>
  <c r="Q399" i="2" s="1"/>
  <c r="Q400" i="2" s="1"/>
  <c r="Q401" i="2" s="1"/>
  <c r="Q402" i="2" s="1"/>
  <c r="Q403" i="2" s="1"/>
  <c r="Q404" i="2" s="1"/>
  <c r="O375" i="2"/>
  <c r="K12" i="9" s="1"/>
  <c r="P389" i="2"/>
  <c r="R367" i="2"/>
  <c r="R368" i="2" s="1"/>
  <c r="R369" i="2" s="1"/>
  <c r="R370" i="2" s="1"/>
  <c r="R371" i="2" s="1"/>
  <c r="R372" i="2" s="1"/>
  <c r="R373" i="2" s="1"/>
  <c r="R374" i="2" s="1"/>
  <c r="Q367" i="2"/>
  <c r="Q368" i="2" s="1"/>
  <c r="Q369" i="2" s="1"/>
  <c r="Q370" i="2" s="1"/>
  <c r="Q371" i="2" s="1"/>
  <c r="Q372" i="2" s="1"/>
  <c r="Q373" i="2" s="1"/>
  <c r="Q374" i="2" s="1"/>
  <c r="P359" i="2"/>
  <c r="O344" i="2"/>
  <c r="R337" i="2"/>
  <c r="R338" i="2" s="1"/>
  <c r="R339" i="2" s="1"/>
  <c r="R340" i="2" s="1"/>
  <c r="R341" i="2" s="1"/>
  <c r="R342" i="2" s="1"/>
  <c r="R343" i="2" s="1"/>
  <c r="R344" i="2" s="1"/>
  <c r="Q337" i="2"/>
  <c r="Q338" i="2" s="1"/>
  <c r="Q339" i="2" s="1"/>
  <c r="Q340" i="2" s="1"/>
  <c r="Q341" i="2" s="1"/>
  <c r="Q342" i="2" s="1"/>
  <c r="Q343" i="2" s="1"/>
  <c r="Q344" i="2" s="1"/>
  <c r="Q345" i="2" s="1"/>
  <c r="Q346" i="2" s="1"/>
  <c r="Q347" i="2" s="1"/>
  <c r="Q348" i="2" s="1"/>
  <c r="Q349" i="2" s="1"/>
  <c r="Q350" i="2" s="1"/>
  <c r="Q351" i="2" s="1"/>
  <c r="Q352" i="2" s="1"/>
  <c r="Q353" i="2" s="1"/>
  <c r="Q354" i="2" s="1"/>
  <c r="Q355" i="2" s="1"/>
  <c r="Q356" i="2" s="1"/>
  <c r="Q357" i="2" s="1"/>
  <c r="Q358" i="2" s="1"/>
  <c r="Q359" i="2" s="1"/>
  <c r="P329" i="2"/>
  <c r="O314" i="2"/>
  <c r="R307" i="2"/>
  <c r="R308" i="2" s="1"/>
  <c r="R309" i="2" s="1"/>
  <c r="R310" i="2" s="1"/>
  <c r="R311" i="2" s="1"/>
  <c r="R312" i="2" s="1"/>
  <c r="R313" i="2" s="1"/>
  <c r="R314" i="2" s="1"/>
  <c r="Q307" i="2"/>
  <c r="Q308" i="2" s="1"/>
  <c r="Q309" i="2" s="1"/>
  <c r="Q310" i="2" s="1"/>
  <c r="Q311" i="2" s="1"/>
  <c r="Q313" i="2" s="1"/>
  <c r="P299" i="2"/>
  <c r="R277" i="2"/>
  <c r="R278" i="2" s="1"/>
  <c r="R279" i="2" s="1"/>
  <c r="R280" i="2" s="1"/>
  <c r="R281" i="2" s="1"/>
  <c r="R282" i="2" s="1"/>
  <c r="R283" i="2" s="1"/>
  <c r="R284" i="2" s="1"/>
  <c r="Q277" i="2"/>
  <c r="Q278" i="2" s="1"/>
  <c r="Q279" i="2" s="1"/>
  <c r="Q280" i="2" s="1"/>
  <c r="Q281" i="2" s="1"/>
  <c r="Q282" i="2" s="1"/>
  <c r="Q283" i="2" s="1"/>
  <c r="Q284" i="2" s="1"/>
  <c r="Q285" i="2" s="1"/>
  <c r="Q286" i="2" s="1"/>
  <c r="Q287" i="2" s="1"/>
  <c r="Q288" i="2" s="1"/>
  <c r="Q289" i="2" s="1"/>
  <c r="Q290" i="2" s="1"/>
  <c r="Q291" i="2" s="1"/>
  <c r="Q292" i="2" s="1"/>
  <c r="Q293" i="2" s="1"/>
  <c r="Q294" i="2" s="1"/>
  <c r="Q295" i="2" s="1"/>
  <c r="Q296" i="2" s="1"/>
  <c r="Q297" i="2" s="1"/>
  <c r="Q298" i="2" s="1"/>
  <c r="Q299" i="2" s="1"/>
  <c r="P269" i="2"/>
  <c r="O254" i="2"/>
  <c r="R247" i="2"/>
  <c r="R248" i="2" s="1"/>
  <c r="R249" i="2" s="1"/>
  <c r="R250" i="2" s="1"/>
  <c r="R251" i="2" s="1"/>
  <c r="R252" i="2" s="1"/>
  <c r="R253" i="2" s="1"/>
  <c r="R254" i="2" s="1"/>
  <c r="Q247" i="2"/>
  <c r="Q248" i="2" s="1"/>
  <c r="Q249" i="2" s="1"/>
  <c r="Q250" i="2" s="1"/>
  <c r="Q251" i="2" s="1"/>
  <c r="Q252" i="2" s="1"/>
  <c r="Q253" i="2" s="1"/>
  <c r="P239" i="2"/>
  <c r="O224" i="2"/>
  <c r="R217" i="2"/>
  <c r="R218" i="2" s="1"/>
  <c r="R219" i="2" s="1"/>
  <c r="R220" i="2" s="1"/>
  <c r="R221" i="2" s="1"/>
  <c r="R222" i="2" s="1"/>
  <c r="R223" i="2" s="1"/>
  <c r="R224" i="2" s="1"/>
  <c r="Q217" i="2"/>
  <c r="Q218" i="2" s="1"/>
  <c r="Q219" i="2" s="1"/>
  <c r="Q220" i="2" s="1"/>
  <c r="Q221" i="2" s="1"/>
  <c r="Q222" i="2" s="1"/>
  <c r="Q223" i="2" s="1"/>
  <c r="P209" i="2"/>
  <c r="O194" i="2"/>
  <c r="R187" i="2"/>
  <c r="R188" i="2" s="1"/>
  <c r="R189" i="2" s="1"/>
  <c r="R190" i="2" s="1"/>
  <c r="R191" i="2" s="1"/>
  <c r="R192" i="2" s="1"/>
  <c r="R193" i="2" s="1"/>
  <c r="R194" i="2" s="1"/>
  <c r="Q187" i="2"/>
  <c r="Q188" i="2" s="1"/>
  <c r="Q189" i="2" s="1"/>
  <c r="Q190" i="2" s="1"/>
  <c r="Q191" i="2" s="1"/>
  <c r="Q192" i="2" s="1"/>
  <c r="Q193" i="2" s="1"/>
  <c r="O164" i="2"/>
  <c r="P179" i="2"/>
  <c r="R157" i="2"/>
  <c r="R158" i="2" s="1"/>
  <c r="R159" i="2" s="1"/>
  <c r="R160" i="2" s="1"/>
  <c r="R161" i="2" s="1"/>
  <c r="R162" i="2" s="1"/>
  <c r="R163" i="2" s="1"/>
  <c r="R164" i="2" s="1"/>
  <c r="Q157" i="2"/>
  <c r="Q158" i="2" s="1"/>
  <c r="Q160" i="2" s="1"/>
  <c r="Q161" i="2" s="1"/>
  <c r="Q162" i="2" s="1"/>
  <c r="Q163" i="2" s="1"/>
  <c r="P149" i="2"/>
  <c r="O134" i="2"/>
  <c r="R127" i="2"/>
  <c r="R128" i="2" s="1"/>
  <c r="R129" i="2" s="1"/>
  <c r="R130" i="2" s="1"/>
  <c r="R131" i="2" s="1"/>
  <c r="R132" i="2" s="1"/>
  <c r="R133" i="2" s="1"/>
  <c r="R134" i="2" s="1"/>
  <c r="Q127" i="2"/>
  <c r="Q128" i="2" s="1"/>
  <c r="Q129" i="2" s="1"/>
  <c r="Q130" i="2" s="1"/>
  <c r="Q131" i="2" s="1"/>
  <c r="Q132" i="2" s="1"/>
  <c r="Q133" i="2" s="1"/>
  <c r="P119" i="2"/>
  <c r="O104" i="2"/>
  <c r="R97" i="2"/>
  <c r="R98" i="2" s="1"/>
  <c r="R99" i="2" s="1"/>
  <c r="R100" i="2" s="1"/>
  <c r="R101" i="2" s="1"/>
  <c r="R102" i="2" s="1"/>
  <c r="R103" i="2" s="1"/>
  <c r="R104" i="2" s="1"/>
  <c r="Q97" i="2"/>
  <c r="Q98" i="2" s="1"/>
  <c r="Q99" i="2" s="1"/>
  <c r="Q100" i="2" s="1"/>
  <c r="Q101" i="2" s="1"/>
  <c r="Q102" i="2" s="1"/>
  <c r="Q103" i="2" s="1"/>
  <c r="P89" i="2"/>
  <c r="O74" i="2"/>
  <c r="R67" i="2"/>
  <c r="R68" i="2" s="1"/>
  <c r="R69" i="2" s="1"/>
  <c r="R70" i="2" s="1"/>
  <c r="R71" i="2" s="1"/>
  <c r="R72" i="2" s="1"/>
  <c r="R73" i="2" s="1"/>
  <c r="R74" i="2" s="1"/>
  <c r="Q67" i="2"/>
  <c r="Q68" i="2" s="1"/>
  <c r="Q69" i="2" s="1"/>
  <c r="Q70" i="2" s="1"/>
  <c r="Q71" i="2" s="1"/>
  <c r="Q72" i="2" s="1"/>
  <c r="Q73" i="2" s="1"/>
  <c r="P59" i="2"/>
  <c r="O44" i="2"/>
  <c r="R37" i="2"/>
  <c r="R38" i="2" s="1"/>
  <c r="R39" i="2" s="1"/>
  <c r="R40" i="2" s="1"/>
  <c r="R41" i="2" s="1"/>
  <c r="R42" i="2" s="1"/>
  <c r="R43" i="2" s="1"/>
  <c r="R44" i="2" s="1"/>
  <c r="Q37" i="2"/>
  <c r="Q38" i="2" s="1"/>
  <c r="Q39" i="2" s="1"/>
  <c r="Q40" i="2" s="1"/>
  <c r="Q41" i="2" s="1"/>
  <c r="Q42" i="2" s="1"/>
  <c r="Q43" i="2" s="1"/>
  <c r="O14" i="2"/>
  <c r="P29" i="2"/>
  <c r="R7" i="2"/>
  <c r="R8" i="2" s="1"/>
  <c r="R9" i="2" s="1"/>
  <c r="Q7" i="2"/>
  <c r="Q8" i="2" s="1"/>
  <c r="Q9" i="2" s="1"/>
  <c r="Q10" i="2" s="1"/>
  <c r="Q11" i="2" s="1"/>
  <c r="Q12" i="2" s="1"/>
  <c r="Q13" i="2" s="1"/>
  <c r="Q238" i="6"/>
  <c r="R238" i="6"/>
  <c r="S238" i="6"/>
  <c r="Q208" i="6"/>
  <c r="R208" i="6"/>
  <c r="S208" i="6"/>
  <c r="R148" i="6"/>
  <c r="S148" i="6"/>
  <c r="R178" i="6"/>
  <c r="S178" i="6"/>
  <c r="T178" i="6"/>
  <c r="AB118" i="6"/>
  <c r="AC118" i="6"/>
  <c r="AB88" i="6"/>
  <c r="AC88" i="6"/>
  <c r="AB58" i="6"/>
  <c r="AC58" i="6"/>
  <c r="AB28" i="6"/>
  <c r="AC28" i="6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15" i="9"/>
  <c r="I115" i="9" s="1"/>
  <c r="F116" i="9"/>
  <c r="F117" i="9"/>
  <c r="F118" i="9"/>
  <c r="F131" i="9"/>
  <c r="F132" i="9"/>
  <c r="F133" i="9"/>
  <c r="F134" i="9"/>
  <c r="F135" i="9"/>
  <c r="F136" i="9"/>
  <c r="F137" i="9"/>
  <c r="F138" i="9"/>
  <c r="F139" i="9"/>
  <c r="F115" i="9"/>
  <c r="H115" i="9" s="1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15" i="9"/>
  <c r="E115" i="9" s="1"/>
  <c r="B116" i="9"/>
  <c r="B117" i="9"/>
  <c r="B118" i="9"/>
  <c r="B119" i="9"/>
  <c r="B131" i="9"/>
  <c r="B132" i="9"/>
  <c r="B133" i="9"/>
  <c r="B134" i="9"/>
  <c r="B135" i="9"/>
  <c r="B136" i="9"/>
  <c r="B137" i="9"/>
  <c r="B138" i="9"/>
  <c r="B139" i="9"/>
  <c r="B115" i="9"/>
  <c r="D115" i="9" s="1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55" i="8"/>
  <c r="E55" i="8"/>
  <c r="E56" i="8" s="1"/>
  <c r="D57" i="8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56" i="8"/>
  <c r="D55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28" i="8"/>
  <c r="N28" i="8" s="1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28" i="8"/>
  <c r="M28" i="8" s="1"/>
  <c r="J220" i="6"/>
  <c r="J221" i="6"/>
  <c r="J222" i="6"/>
  <c r="J223" i="6"/>
  <c r="J224" i="6"/>
  <c r="J225" i="6"/>
  <c r="J226" i="6"/>
  <c r="J227" i="6"/>
  <c r="J228" i="6"/>
  <c r="J229" i="6"/>
  <c r="J219" i="6"/>
  <c r="E220" i="6"/>
  <c r="E221" i="6"/>
  <c r="E222" i="6"/>
  <c r="E223" i="6"/>
  <c r="E224" i="6"/>
  <c r="E225" i="6"/>
  <c r="E226" i="6"/>
  <c r="E227" i="6"/>
  <c r="E228" i="6"/>
  <c r="E229" i="6"/>
  <c r="E219" i="6"/>
  <c r="P238" i="6"/>
  <c r="O238" i="6"/>
  <c r="K238" i="6"/>
  <c r="F238" i="6"/>
  <c r="M216" i="6"/>
  <c r="M217" i="6" s="1"/>
  <c r="M218" i="6" s="1"/>
  <c r="M219" i="6" s="1"/>
  <c r="L216" i="6"/>
  <c r="L217" i="6" s="1"/>
  <c r="H216" i="6"/>
  <c r="H217" i="6" s="1"/>
  <c r="H218" i="6" s="1"/>
  <c r="H219" i="6" s="1"/>
  <c r="G216" i="6"/>
  <c r="G217" i="6" s="1"/>
  <c r="G218" i="6" s="1"/>
  <c r="G219" i="6" s="1"/>
  <c r="J190" i="6"/>
  <c r="J191" i="6"/>
  <c r="J192" i="6"/>
  <c r="J193" i="6"/>
  <c r="J194" i="6"/>
  <c r="J195" i="6"/>
  <c r="J196" i="6"/>
  <c r="J197" i="6"/>
  <c r="J198" i="6"/>
  <c r="J199" i="6"/>
  <c r="J189" i="6"/>
  <c r="E190" i="6"/>
  <c r="E191" i="6"/>
  <c r="E192" i="6"/>
  <c r="E193" i="6"/>
  <c r="E194" i="6"/>
  <c r="E195" i="6"/>
  <c r="E196" i="6"/>
  <c r="E197" i="6"/>
  <c r="E198" i="6"/>
  <c r="E199" i="6"/>
  <c r="E189" i="6"/>
  <c r="O208" i="6"/>
  <c r="K208" i="6"/>
  <c r="F208" i="6"/>
  <c r="M186" i="6"/>
  <c r="M187" i="6" s="1"/>
  <c r="M188" i="6" s="1"/>
  <c r="M189" i="6" s="1"/>
  <c r="L186" i="6"/>
  <c r="L187" i="6" s="1"/>
  <c r="H186" i="6"/>
  <c r="H187" i="6" s="1"/>
  <c r="H188" i="6" s="1"/>
  <c r="H189" i="6" s="1"/>
  <c r="G186" i="6"/>
  <c r="G187" i="6" s="1"/>
  <c r="G188" i="6" s="1"/>
  <c r="J160" i="6"/>
  <c r="J161" i="6"/>
  <c r="J162" i="6"/>
  <c r="J163" i="6"/>
  <c r="J164" i="6"/>
  <c r="J165" i="6"/>
  <c r="J166" i="6"/>
  <c r="J167" i="6"/>
  <c r="J168" i="6"/>
  <c r="J169" i="6"/>
  <c r="J159" i="6"/>
  <c r="E160" i="6"/>
  <c r="E161" i="6"/>
  <c r="E162" i="6"/>
  <c r="E163" i="6"/>
  <c r="E164" i="6"/>
  <c r="E165" i="6"/>
  <c r="E166" i="6"/>
  <c r="E167" i="6"/>
  <c r="E168" i="6"/>
  <c r="E169" i="6"/>
  <c r="E159" i="6"/>
  <c r="P178" i="6"/>
  <c r="O178" i="6"/>
  <c r="K178" i="6"/>
  <c r="F178" i="6"/>
  <c r="M156" i="6"/>
  <c r="M157" i="6" s="1"/>
  <c r="M158" i="6" s="1"/>
  <c r="M159" i="6" s="1"/>
  <c r="L156" i="6"/>
  <c r="L157" i="6" s="1"/>
  <c r="H156" i="6"/>
  <c r="H157" i="6" s="1"/>
  <c r="H158" i="6" s="1"/>
  <c r="H159" i="6" s="1"/>
  <c r="G156" i="6"/>
  <c r="G157" i="6" s="1"/>
  <c r="G158" i="6" s="1"/>
  <c r="J130" i="6"/>
  <c r="J131" i="6"/>
  <c r="J132" i="6"/>
  <c r="J133" i="6"/>
  <c r="J134" i="6"/>
  <c r="J135" i="6"/>
  <c r="J136" i="6"/>
  <c r="J137" i="6"/>
  <c r="J138" i="6"/>
  <c r="J139" i="6"/>
  <c r="J129" i="6"/>
  <c r="E130" i="6"/>
  <c r="E131" i="6"/>
  <c r="E132" i="6"/>
  <c r="E133" i="6"/>
  <c r="E134" i="6"/>
  <c r="E135" i="6"/>
  <c r="E136" i="6"/>
  <c r="E137" i="6"/>
  <c r="E138" i="6"/>
  <c r="E139" i="6"/>
  <c r="E129" i="6"/>
  <c r="P148" i="6"/>
  <c r="O148" i="6"/>
  <c r="K148" i="6"/>
  <c r="F148" i="6"/>
  <c r="M126" i="6"/>
  <c r="M127" i="6" s="1"/>
  <c r="M128" i="6" s="1"/>
  <c r="M129" i="6" s="1"/>
  <c r="L126" i="6"/>
  <c r="L127" i="6" s="1"/>
  <c r="H126" i="6"/>
  <c r="H127" i="6" s="1"/>
  <c r="H128" i="6" s="1"/>
  <c r="H129" i="6" s="1"/>
  <c r="G126" i="6"/>
  <c r="G127" i="6" s="1"/>
  <c r="G128" i="6" s="1"/>
  <c r="T100" i="6"/>
  <c r="T101" i="6"/>
  <c r="T102" i="6"/>
  <c r="T103" i="6"/>
  <c r="T104" i="6"/>
  <c r="T105" i="6"/>
  <c r="T106" i="6"/>
  <c r="T107" i="6"/>
  <c r="T108" i="6"/>
  <c r="T109" i="6"/>
  <c r="T99" i="6"/>
  <c r="O100" i="6"/>
  <c r="O101" i="6"/>
  <c r="O102" i="6"/>
  <c r="O103" i="6"/>
  <c r="O104" i="6"/>
  <c r="O105" i="6"/>
  <c r="O106" i="6"/>
  <c r="O107" i="6"/>
  <c r="O108" i="6"/>
  <c r="O109" i="6"/>
  <c r="O99" i="6"/>
  <c r="J100" i="6"/>
  <c r="J101" i="6"/>
  <c r="J102" i="6"/>
  <c r="J103" i="6"/>
  <c r="J104" i="6"/>
  <c r="J105" i="6"/>
  <c r="J106" i="6"/>
  <c r="J107" i="6"/>
  <c r="J108" i="6"/>
  <c r="J109" i="6"/>
  <c r="J99" i="6"/>
  <c r="E100" i="6"/>
  <c r="E101" i="6"/>
  <c r="E102" i="6"/>
  <c r="E103" i="6"/>
  <c r="E104" i="6"/>
  <c r="E105" i="6"/>
  <c r="E106" i="6"/>
  <c r="E107" i="6"/>
  <c r="E108" i="6"/>
  <c r="E109" i="6"/>
  <c r="E99" i="6"/>
  <c r="Z118" i="6"/>
  <c r="Y118" i="6"/>
  <c r="U118" i="6"/>
  <c r="P118" i="6"/>
  <c r="K118" i="6"/>
  <c r="F118" i="6"/>
  <c r="W96" i="6"/>
  <c r="W97" i="6" s="1"/>
  <c r="W98" i="6" s="1"/>
  <c r="W99" i="6" s="1"/>
  <c r="V96" i="6"/>
  <c r="V97" i="6" s="1"/>
  <c r="R96" i="6"/>
  <c r="R97" i="6" s="1"/>
  <c r="R98" i="6" s="1"/>
  <c r="R99" i="6" s="1"/>
  <c r="Q96" i="6"/>
  <c r="Q97" i="6" s="1"/>
  <c r="Q98" i="6" s="1"/>
  <c r="M96" i="6"/>
  <c r="M97" i="6" s="1"/>
  <c r="M98" i="6" s="1"/>
  <c r="M99" i="6" s="1"/>
  <c r="L96" i="6"/>
  <c r="L97" i="6" s="1"/>
  <c r="H96" i="6"/>
  <c r="H97" i="6" s="1"/>
  <c r="H98" i="6" s="1"/>
  <c r="H99" i="6" s="1"/>
  <c r="G96" i="6"/>
  <c r="G97" i="6" s="1"/>
  <c r="G98" i="6" s="1"/>
  <c r="T70" i="6"/>
  <c r="T71" i="6"/>
  <c r="T72" i="6"/>
  <c r="T73" i="6"/>
  <c r="T74" i="6"/>
  <c r="T75" i="6"/>
  <c r="T76" i="6"/>
  <c r="T77" i="6"/>
  <c r="T78" i="6"/>
  <c r="T79" i="6"/>
  <c r="T69" i="6"/>
  <c r="O70" i="6"/>
  <c r="O71" i="6"/>
  <c r="O72" i="6"/>
  <c r="O73" i="6"/>
  <c r="O74" i="6"/>
  <c r="O75" i="6"/>
  <c r="O76" i="6"/>
  <c r="O77" i="6"/>
  <c r="O78" i="6"/>
  <c r="O79" i="6"/>
  <c r="O69" i="6"/>
  <c r="J70" i="6"/>
  <c r="J71" i="6"/>
  <c r="J72" i="6"/>
  <c r="J73" i="6"/>
  <c r="J74" i="6"/>
  <c r="J75" i="6"/>
  <c r="J76" i="6"/>
  <c r="J77" i="6"/>
  <c r="J78" i="6"/>
  <c r="J79" i="6"/>
  <c r="J69" i="6"/>
  <c r="E70" i="6"/>
  <c r="E71" i="6"/>
  <c r="E72" i="6"/>
  <c r="E73" i="6"/>
  <c r="E74" i="6"/>
  <c r="E75" i="6"/>
  <c r="E76" i="6"/>
  <c r="E77" i="6"/>
  <c r="E78" i="6"/>
  <c r="E79" i="6"/>
  <c r="E69" i="6"/>
  <c r="Z88" i="6"/>
  <c r="Y88" i="6"/>
  <c r="U88" i="6"/>
  <c r="P88" i="6"/>
  <c r="K88" i="6"/>
  <c r="F88" i="6"/>
  <c r="W66" i="6"/>
  <c r="W67" i="6" s="1"/>
  <c r="W68" i="6" s="1"/>
  <c r="W69" i="6" s="1"/>
  <c r="V66" i="6"/>
  <c r="V67" i="6" s="1"/>
  <c r="R66" i="6"/>
  <c r="R67" i="6" s="1"/>
  <c r="R68" i="6" s="1"/>
  <c r="R69" i="6" s="1"/>
  <c r="Q66" i="6"/>
  <c r="Q67" i="6" s="1"/>
  <c r="Q68" i="6" s="1"/>
  <c r="M66" i="6"/>
  <c r="M67" i="6" s="1"/>
  <c r="M68" i="6" s="1"/>
  <c r="M69" i="6" s="1"/>
  <c r="L66" i="6"/>
  <c r="L67" i="6" s="1"/>
  <c r="H66" i="6"/>
  <c r="H67" i="6" s="1"/>
  <c r="H68" i="6" s="1"/>
  <c r="H69" i="6" s="1"/>
  <c r="G66" i="6"/>
  <c r="G67" i="6" s="1"/>
  <c r="G68" i="6" s="1"/>
  <c r="T40" i="6"/>
  <c r="T41" i="6"/>
  <c r="T42" i="6"/>
  <c r="T43" i="6"/>
  <c r="T44" i="6"/>
  <c r="T45" i="6"/>
  <c r="T46" i="6"/>
  <c r="T47" i="6"/>
  <c r="T48" i="6"/>
  <c r="T49" i="6"/>
  <c r="T39" i="6"/>
  <c r="O40" i="6"/>
  <c r="O41" i="6"/>
  <c r="O42" i="6"/>
  <c r="O43" i="6"/>
  <c r="O44" i="6"/>
  <c r="O45" i="6"/>
  <c r="O46" i="6"/>
  <c r="O47" i="6"/>
  <c r="O48" i="6"/>
  <c r="O49" i="6"/>
  <c r="O39" i="6"/>
  <c r="J40" i="6"/>
  <c r="J41" i="6"/>
  <c r="J42" i="6"/>
  <c r="J43" i="6"/>
  <c r="J44" i="6"/>
  <c r="J45" i="6"/>
  <c r="J46" i="6"/>
  <c r="J47" i="6"/>
  <c r="J48" i="6"/>
  <c r="J49" i="6"/>
  <c r="J39" i="6"/>
  <c r="E40" i="6"/>
  <c r="E41" i="6"/>
  <c r="E42" i="6"/>
  <c r="E43" i="6"/>
  <c r="E44" i="6"/>
  <c r="E45" i="6"/>
  <c r="E46" i="6"/>
  <c r="E47" i="6"/>
  <c r="E48" i="6"/>
  <c r="E49" i="6"/>
  <c r="E39" i="6"/>
  <c r="Z58" i="6"/>
  <c r="Y58" i="6"/>
  <c r="U58" i="6"/>
  <c r="P58" i="6"/>
  <c r="K58" i="6"/>
  <c r="F58" i="6"/>
  <c r="W36" i="6"/>
  <c r="W37" i="6" s="1"/>
  <c r="W38" i="6" s="1"/>
  <c r="W39" i="6" s="1"/>
  <c r="V36" i="6"/>
  <c r="V37" i="6" s="1"/>
  <c r="R36" i="6"/>
  <c r="R37" i="6" s="1"/>
  <c r="R38" i="6" s="1"/>
  <c r="R39" i="6" s="1"/>
  <c r="Q36" i="6"/>
  <c r="Q37" i="6" s="1"/>
  <c r="Q38" i="6" s="1"/>
  <c r="M36" i="6"/>
  <c r="M37" i="6" s="1"/>
  <c r="M38" i="6" s="1"/>
  <c r="M39" i="6" s="1"/>
  <c r="L36" i="6"/>
  <c r="L37" i="6" s="1"/>
  <c r="H36" i="6"/>
  <c r="H37" i="6" s="1"/>
  <c r="H38" i="6" s="1"/>
  <c r="H39" i="6" s="1"/>
  <c r="G36" i="6"/>
  <c r="G37" i="6" s="1"/>
  <c r="G38" i="6" s="1"/>
  <c r="Z28" i="6"/>
  <c r="Y28" i="6"/>
  <c r="T10" i="6"/>
  <c r="T11" i="6"/>
  <c r="T12" i="6"/>
  <c r="T13" i="6"/>
  <c r="T14" i="6"/>
  <c r="T15" i="6"/>
  <c r="T16" i="6"/>
  <c r="T17" i="6"/>
  <c r="T18" i="6"/>
  <c r="T19" i="6"/>
  <c r="T9" i="6"/>
  <c r="O19" i="6"/>
  <c r="O10" i="6"/>
  <c r="O11" i="6"/>
  <c r="O12" i="6"/>
  <c r="O13" i="6"/>
  <c r="O14" i="6"/>
  <c r="O15" i="6"/>
  <c r="O16" i="6"/>
  <c r="O17" i="6"/>
  <c r="O18" i="6"/>
  <c r="O9" i="6"/>
  <c r="J10" i="6"/>
  <c r="J11" i="6"/>
  <c r="J12" i="6"/>
  <c r="J13" i="6"/>
  <c r="J14" i="6"/>
  <c r="J15" i="6"/>
  <c r="J16" i="6"/>
  <c r="J17" i="6"/>
  <c r="J18" i="6"/>
  <c r="J19" i="6"/>
  <c r="J9" i="6"/>
  <c r="E10" i="6"/>
  <c r="E11" i="6"/>
  <c r="E12" i="6"/>
  <c r="E13" i="6"/>
  <c r="E14" i="6"/>
  <c r="E15" i="6"/>
  <c r="E16" i="6"/>
  <c r="E17" i="6"/>
  <c r="E18" i="6"/>
  <c r="E19" i="6"/>
  <c r="E9" i="6"/>
  <c r="K28" i="6"/>
  <c r="F28" i="6"/>
  <c r="M6" i="6"/>
  <c r="M7" i="6" s="1"/>
  <c r="M8" i="6" s="1"/>
  <c r="L6" i="6"/>
  <c r="L7" i="6" s="1"/>
  <c r="H6" i="6"/>
  <c r="H7" i="6" s="1"/>
  <c r="H8" i="6" s="1"/>
  <c r="G6" i="6"/>
  <c r="G7" i="6" s="1"/>
  <c r="G8" i="6" s="1"/>
  <c r="U28" i="6"/>
  <c r="P28" i="6"/>
  <c r="W6" i="6"/>
  <c r="W7" i="6" s="1"/>
  <c r="W8" i="6" s="1"/>
  <c r="V6" i="6"/>
  <c r="V7" i="6" s="1"/>
  <c r="R6" i="6"/>
  <c r="R7" i="6" s="1"/>
  <c r="R8" i="6" s="1"/>
  <c r="Q6" i="6"/>
  <c r="Q7" i="6" s="1"/>
  <c r="Q8" i="6" s="1"/>
  <c r="G144" i="9"/>
  <c r="I144" i="9" s="1"/>
  <c r="I145" i="9" s="1"/>
  <c r="I146" i="9" s="1"/>
  <c r="I147" i="9" s="1"/>
  <c r="I148" i="9" s="1"/>
  <c r="I149" i="9" s="1"/>
  <c r="I150" i="9" s="1"/>
  <c r="I151" i="9" s="1"/>
  <c r="I152" i="9" s="1"/>
  <c r="I153" i="9" s="1"/>
  <c r="I154" i="9" s="1"/>
  <c r="I155" i="9" s="1"/>
  <c r="I156" i="9" s="1"/>
  <c r="I157" i="9" s="1"/>
  <c r="I158" i="9" s="1"/>
  <c r="I159" i="9" s="1"/>
  <c r="I160" i="9" s="1"/>
  <c r="I161" i="9" s="1"/>
  <c r="I162" i="9" s="1"/>
  <c r="I163" i="9" s="1"/>
  <c r="I164" i="9" s="1"/>
  <c r="I165" i="9" s="1"/>
  <c r="I166" i="9" s="1"/>
  <c r="I167" i="9" s="1"/>
  <c r="I168" i="9" s="1"/>
  <c r="F168" i="9"/>
  <c r="B168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44" i="9"/>
  <c r="H144" i="9" s="1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44" i="9"/>
  <c r="E144" i="9" s="1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44" i="9"/>
  <c r="D144" i="9" s="1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55" i="8"/>
  <c r="J519" i="5"/>
  <c r="J520" i="5"/>
  <c r="J521" i="5"/>
  <c r="J522" i="5"/>
  <c r="J523" i="5"/>
  <c r="J524" i="5"/>
  <c r="J525" i="5"/>
  <c r="J518" i="5"/>
  <c r="E519" i="5"/>
  <c r="E520" i="5"/>
  <c r="E521" i="5"/>
  <c r="E522" i="5"/>
  <c r="E523" i="5"/>
  <c r="E524" i="5"/>
  <c r="E525" i="5"/>
  <c r="E518" i="5"/>
  <c r="T538" i="5"/>
  <c r="S538" i="5"/>
  <c r="P538" i="5"/>
  <c r="R538" i="5" s="1"/>
  <c r="O538" i="5"/>
  <c r="Q538" i="5" s="1"/>
  <c r="K538" i="5"/>
  <c r="F538" i="5"/>
  <c r="Q537" i="5"/>
  <c r="Q536" i="5"/>
  <c r="Q535" i="5"/>
  <c r="Q534" i="5"/>
  <c r="Q533" i="5"/>
  <c r="Q532" i="5"/>
  <c r="Q531" i="5"/>
  <c r="Q530" i="5"/>
  <c r="Q529" i="5"/>
  <c r="Q528" i="5"/>
  <c r="J528" i="5"/>
  <c r="E528" i="5"/>
  <c r="Q527" i="5"/>
  <c r="J527" i="5"/>
  <c r="E527" i="5"/>
  <c r="Q526" i="5"/>
  <c r="J526" i="5"/>
  <c r="E526" i="5"/>
  <c r="Q525" i="5"/>
  <c r="Q524" i="5"/>
  <c r="Q523" i="5"/>
  <c r="Q522" i="5"/>
  <c r="Q521" i="5"/>
  <c r="Q520" i="5"/>
  <c r="Q519" i="5"/>
  <c r="Q518" i="5"/>
  <c r="Q517" i="5"/>
  <c r="M517" i="5"/>
  <c r="M518" i="5" s="1"/>
  <c r="L517" i="5"/>
  <c r="L518" i="5" s="1"/>
  <c r="L519" i="5" s="1"/>
  <c r="L520" i="5" s="1"/>
  <c r="L521" i="5" s="1"/>
  <c r="L522" i="5" s="1"/>
  <c r="H517" i="5"/>
  <c r="H518" i="5" s="1"/>
  <c r="M516" i="5"/>
  <c r="L516" i="5"/>
  <c r="H516" i="5"/>
  <c r="G516" i="5"/>
  <c r="G517" i="5" s="1"/>
  <c r="G518" i="5" s="1"/>
  <c r="G519" i="5" s="1"/>
  <c r="G520" i="5" s="1"/>
  <c r="G521" i="5" s="1"/>
  <c r="G522" i="5" s="1"/>
  <c r="G523" i="5" s="1"/>
  <c r="G524" i="5" s="1"/>
  <c r="G525" i="5" s="1"/>
  <c r="G526" i="5" s="1"/>
  <c r="G527" i="5" s="1"/>
  <c r="G528" i="5" s="1"/>
  <c r="G529" i="5" s="1"/>
  <c r="G530" i="5" s="1"/>
  <c r="G531" i="5" s="1"/>
  <c r="G532" i="5" s="1"/>
  <c r="G533" i="5" s="1"/>
  <c r="G534" i="5" s="1"/>
  <c r="G535" i="5" s="1"/>
  <c r="G536" i="5" s="1"/>
  <c r="G537" i="5" s="1"/>
  <c r="G538" i="5" s="1"/>
  <c r="J489" i="5"/>
  <c r="J490" i="5"/>
  <c r="J491" i="5"/>
  <c r="J492" i="5"/>
  <c r="J493" i="5"/>
  <c r="J494" i="5"/>
  <c r="J495" i="5"/>
  <c r="J488" i="5"/>
  <c r="E489" i="5"/>
  <c r="E490" i="5"/>
  <c r="E491" i="5"/>
  <c r="E492" i="5"/>
  <c r="E493" i="5"/>
  <c r="E494" i="5"/>
  <c r="E495" i="5"/>
  <c r="E488" i="5"/>
  <c r="T508" i="5"/>
  <c r="S508" i="5"/>
  <c r="P508" i="5"/>
  <c r="R508" i="5" s="1"/>
  <c r="O508" i="5"/>
  <c r="Q508" i="5" s="1"/>
  <c r="K508" i="5"/>
  <c r="F508" i="5"/>
  <c r="Q507" i="5"/>
  <c r="Q506" i="5"/>
  <c r="Q505" i="5"/>
  <c r="Q504" i="5"/>
  <c r="Q503" i="5"/>
  <c r="Q502" i="5"/>
  <c r="Q501" i="5"/>
  <c r="Q500" i="5"/>
  <c r="Q499" i="5"/>
  <c r="Q498" i="5"/>
  <c r="J498" i="5"/>
  <c r="E498" i="5"/>
  <c r="Q497" i="5"/>
  <c r="J497" i="5"/>
  <c r="E497" i="5"/>
  <c r="Q496" i="5"/>
  <c r="J496" i="5"/>
  <c r="E496" i="5"/>
  <c r="Q495" i="5"/>
  <c r="Q494" i="5"/>
  <c r="Q493" i="5"/>
  <c r="Q492" i="5"/>
  <c r="Q491" i="5"/>
  <c r="Q490" i="5"/>
  <c r="Q489" i="5"/>
  <c r="Q488" i="5"/>
  <c r="Q487" i="5"/>
  <c r="M487" i="5"/>
  <c r="M488" i="5" s="1"/>
  <c r="L487" i="5"/>
  <c r="L488" i="5" s="1"/>
  <c r="L489" i="5" s="1"/>
  <c r="L490" i="5" s="1"/>
  <c r="L491" i="5" s="1"/>
  <c r="H487" i="5"/>
  <c r="H488" i="5" s="1"/>
  <c r="G487" i="5"/>
  <c r="M486" i="5"/>
  <c r="L486" i="5"/>
  <c r="H486" i="5"/>
  <c r="G486" i="5"/>
  <c r="J459" i="5"/>
  <c r="J460" i="5"/>
  <c r="J461" i="5"/>
  <c r="J462" i="5"/>
  <c r="J463" i="5"/>
  <c r="J464" i="5"/>
  <c r="J465" i="5"/>
  <c r="J458" i="5"/>
  <c r="E459" i="5"/>
  <c r="E460" i="5"/>
  <c r="E461" i="5"/>
  <c r="E462" i="5"/>
  <c r="E463" i="5"/>
  <c r="E464" i="5"/>
  <c r="E465" i="5"/>
  <c r="E458" i="5"/>
  <c r="T478" i="5"/>
  <c r="S478" i="5"/>
  <c r="P478" i="5"/>
  <c r="R478" i="5" s="1"/>
  <c r="O478" i="5"/>
  <c r="Q478" i="5" s="1"/>
  <c r="K478" i="5"/>
  <c r="F478" i="5"/>
  <c r="Q477" i="5"/>
  <c r="Q476" i="5"/>
  <c r="Q475" i="5"/>
  <c r="Q474" i="5"/>
  <c r="Q473" i="5"/>
  <c r="Q472" i="5"/>
  <c r="Q471" i="5"/>
  <c r="Q470" i="5"/>
  <c r="Q469" i="5"/>
  <c r="Q468" i="5"/>
  <c r="J468" i="5"/>
  <c r="E468" i="5"/>
  <c r="Q467" i="5"/>
  <c r="J467" i="5"/>
  <c r="E467" i="5"/>
  <c r="Q466" i="5"/>
  <c r="J466" i="5"/>
  <c r="E466" i="5"/>
  <c r="Q465" i="5"/>
  <c r="Q464" i="5"/>
  <c r="Q463" i="5"/>
  <c r="Q462" i="5"/>
  <c r="Q461" i="5"/>
  <c r="Q460" i="5"/>
  <c r="Q459" i="5"/>
  <c r="Q458" i="5"/>
  <c r="G458" i="5"/>
  <c r="G459" i="5" s="1"/>
  <c r="G460" i="5" s="1"/>
  <c r="G461" i="5" s="1"/>
  <c r="G462" i="5" s="1"/>
  <c r="Q457" i="5"/>
  <c r="M457" i="5"/>
  <c r="M458" i="5" s="1"/>
  <c r="L457" i="5"/>
  <c r="H457" i="5"/>
  <c r="H458" i="5" s="1"/>
  <c r="G457" i="5"/>
  <c r="M456" i="5"/>
  <c r="L456" i="5"/>
  <c r="H456" i="5"/>
  <c r="G456" i="5"/>
  <c r="J429" i="5"/>
  <c r="J430" i="5"/>
  <c r="J431" i="5"/>
  <c r="J432" i="5"/>
  <c r="J433" i="5"/>
  <c r="J434" i="5"/>
  <c r="J435" i="5"/>
  <c r="J428" i="5"/>
  <c r="E429" i="5"/>
  <c r="E430" i="5"/>
  <c r="E431" i="5"/>
  <c r="E432" i="5"/>
  <c r="E433" i="5"/>
  <c r="E434" i="5"/>
  <c r="E435" i="5"/>
  <c r="E428" i="5"/>
  <c r="E448" i="5"/>
  <c r="T448" i="5"/>
  <c r="S448" i="5"/>
  <c r="P448" i="5"/>
  <c r="R448" i="5" s="1"/>
  <c r="O448" i="5"/>
  <c r="Q448" i="5" s="1"/>
  <c r="K448" i="5"/>
  <c r="F448" i="5"/>
  <c r="Q447" i="5"/>
  <c r="Q446" i="5"/>
  <c r="Q445" i="5"/>
  <c r="Q444" i="5"/>
  <c r="Q443" i="5"/>
  <c r="Q442" i="5"/>
  <c r="Q441" i="5"/>
  <c r="Q440" i="5"/>
  <c r="Q439" i="5"/>
  <c r="Q438" i="5"/>
  <c r="J438" i="5"/>
  <c r="E438" i="5"/>
  <c r="Q437" i="5"/>
  <c r="J437" i="5"/>
  <c r="E437" i="5"/>
  <c r="Q436" i="5"/>
  <c r="J436" i="5"/>
  <c r="E436" i="5"/>
  <c r="Q435" i="5"/>
  <c r="Q434" i="5"/>
  <c r="Q433" i="5"/>
  <c r="Q432" i="5"/>
  <c r="Q431" i="5"/>
  <c r="Q430" i="5"/>
  <c r="Q429" i="5"/>
  <c r="Q428" i="5"/>
  <c r="Q427" i="5"/>
  <c r="M427" i="5"/>
  <c r="M428" i="5" s="1"/>
  <c r="L427" i="5"/>
  <c r="H427" i="5"/>
  <c r="H428" i="5" s="1"/>
  <c r="M426" i="5"/>
  <c r="L426" i="5"/>
  <c r="H426" i="5"/>
  <c r="G426" i="5"/>
  <c r="G427" i="5" s="1"/>
  <c r="G428" i="5" s="1"/>
  <c r="G429" i="5" s="1"/>
  <c r="G430" i="5" s="1"/>
  <c r="G431" i="5" s="1"/>
  <c r="G432" i="5" s="1"/>
  <c r="G433" i="5" s="1"/>
  <c r="G434" i="5" s="1"/>
  <c r="G435" i="5" s="1"/>
  <c r="G436" i="5" s="1"/>
  <c r="G437" i="5" s="1"/>
  <c r="G438" i="5" s="1"/>
  <c r="G439" i="5" s="1"/>
  <c r="G440" i="5" s="1"/>
  <c r="G441" i="5" s="1"/>
  <c r="G442" i="5" s="1"/>
  <c r="G443" i="5" s="1"/>
  <c r="G444" i="5" s="1"/>
  <c r="G445" i="5" s="1"/>
  <c r="G446" i="5" s="1"/>
  <c r="G447" i="5" s="1"/>
  <c r="G448" i="5" s="1"/>
  <c r="J399" i="5"/>
  <c r="J400" i="5"/>
  <c r="J401" i="5"/>
  <c r="J402" i="5"/>
  <c r="J403" i="5"/>
  <c r="J404" i="5"/>
  <c r="J405" i="5"/>
  <c r="J398" i="5"/>
  <c r="E399" i="5"/>
  <c r="E400" i="5"/>
  <c r="E401" i="5"/>
  <c r="E402" i="5"/>
  <c r="E403" i="5"/>
  <c r="E404" i="5"/>
  <c r="E405" i="5"/>
  <c r="E398" i="5"/>
  <c r="T418" i="5"/>
  <c r="S418" i="5"/>
  <c r="P418" i="5"/>
  <c r="R418" i="5" s="1"/>
  <c r="O418" i="5"/>
  <c r="Q418" i="5" s="1"/>
  <c r="K418" i="5"/>
  <c r="F418" i="5"/>
  <c r="Q417" i="5"/>
  <c r="Q416" i="5"/>
  <c r="Q415" i="5"/>
  <c r="Q414" i="5"/>
  <c r="Q413" i="5"/>
  <c r="Q412" i="5"/>
  <c r="Q411" i="5"/>
  <c r="Q410" i="5"/>
  <c r="Q409" i="5"/>
  <c r="Q408" i="5"/>
  <c r="J408" i="5"/>
  <c r="E408" i="5"/>
  <c r="Q407" i="5"/>
  <c r="J407" i="5"/>
  <c r="E407" i="5"/>
  <c r="Q406" i="5"/>
  <c r="J406" i="5"/>
  <c r="E406" i="5"/>
  <c r="Q405" i="5"/>
  <c r="Q404" i="5"/>
  <c r="Q403" i="5"/>
  <c r="Q402" i="5"/>
  <c r="Q401" i="5"/>
  <c r="Q400" i="5"/>
  <c r="Q399" i="5"/>
  <c r="Q398" i="5"/>
  <c r="Q397" i="5"/>
  <c r="M397" i="5"/>
  <c r="M398" i="5" s="1"/>
  <c r="L397" i="5"/>
  <c r="H397" i="5"/>
  <c r="H398" i="5" s="1"/>
  <c r="M396" i="5"/>
  <c r="L396" i="5"/>
  <c r="H396" i="5"/>
  <c r="G396" i="5"/>
  <c r="G397" i="5" s="1"/>
  <c r="G398" i="5" s="1"/>
  <c r="G399" i="5" s="1"/>
  <c r="J369" i="5"/>
  <c r="J370" i="5"/>
  <c r="J371" i="5"/>
  <c r="J372" i="5"/>
  <c r="J373" i="5"/>
  <c r="J374" i="5"/>
  <c r="J375" i="5"/>
  <c r="J368" i="5"/>
  <c r="E369" i="5"/>
  <c r="E370" i="5"/>
  <c r="E371" i="5"/>
  <c r="E372" i="5"/>
  <c r="E373" i="5"/>
  <c r="E374" i="5"/>
  <c r="E375" i="5"/>
  <c r="E368" i="5"/>
  <c r="J339" i="5"/>
  <c r="J340" i="5"/>
  <c r="J341" i="5"/>
  <c r="J342" i="5"/>
  <c r="J343" i="5"/>
  <c r="J344" i="5"/>
  <c r="J345" i="5"/>
  <c r="J338" i="5"/>
  <c r="E339" i="5"/>
  <c r="E340" i="5"/>
  <c r="E341" i="5"/>
  <c r="E342" i="5"/>
  <c r="E343" i="5"/>
  <c r="E344" i="5"/>
  <c r="E345" i="5"/>
  <c r="E338" i="5"/>
  <c r="J309" i="5"/>
  <c r="J310" i="5"/>
  <c r="J311" i="5"/>
  <c r="J312" i="5"/>
  <c r="J313" i="5"/>
  <c r="J314" i="5"/>
  <c r="J315" i="5"/>
  <c r="J308" i="5"/>
  <c r="E309" i="5"/>
  <c r="E310" i="5"/>
  <c r="E311" i="5"/>
  <c r="E312" i="5"/>
  <c r="E313" i="5"/>
  <c r="E314" i="5"/>
  <c r="E315" i="5"/>
  <c r="E308" i="5"/>
  <c r="J279" i="5"/>
  <c r="J280" i="5"/>
  <c r="J281" i="5"/>
  <c r="J282" i="5"/>
  <c r="J283" i="5"/>
  <c r="J284" i="5"/>
  <c r="J285" i="5"/>
  <c r="J278" i="5"/>
  <c r="E279" i="5"/>
  <c r="E280" i="5"/>
  <c r="E281" i="5"/>
  <c r="E282" i="5"/>
  <c r="E283" i="5"/>
  <c r="E284" i="5"/>
  <c r="E285" i="5"/>
  <c r="E278" i="5"/>
  <c r="J249" i="5"/>
  <c r="J250" i="5"/>
  <c r="J251" i="5"/>
  <c r="J252" i="5"/>
  <c r="J253" i="5"/>
  <c r="J254" i="5"/>
  <c r="J255" i="5"/>
  <c r="J248" i="5"/>
  <c r="E249" i="5"/>
  <c r="E250" i="5"/>
  <c r="E251" i="5"/>
  <c r="E252" i="5"/>
  <c r="E253" i="5"/>
  <c r="E254" i="5"/>
  <c r="E255" i="5"/>
  <c r="E248" i="5"/>
  <c r="J219" i="5"/>
  <c r="J220" i="5"/>
  <c r="J221" i="5"/>
  <c r="J222" i="5"/>
  <c r="J223" i="5"/>
  <c r="J224" i="5"/>
  <c r="J225" i="5"/>
  <c r="J218" i="5"/>
  <c r="E219" i="5"/>
  <c r="E220" i="5"/>
  <c r="E221" i="5"/>
  <c r="E222" i="5"/>
  <c r="E223" i="5"/>
  <c r="E224" i="5"/>
  <c r="E225" i="5"/>
  <c r="E238" i="5"/>
  <c r="E218" i="5" s="1"/>
  <c r="J189" i="5"/>
  <c r="J190" i="5"/>
  <c r="J191" i="5"/>
  <c r="J192" i="5"/>
  <c r="J193" i="5"/>
  <c r="J194" i="5"/>
  <c r="J195" i="5"/>
  <c r="J188" i="5"/>
  <c r="E189" i="5"/>
  <c r="E190" i="5"/>
  <c r="E191" i="5"/>
  <c r="E192" i="5"/>
  <c r="E193" i="5"/>
  <c r="E194" i="5"/>
  <c r="E195" i="5"/>
  <c r="E188" i="5"/>
  <c r="J159" i="5"/>
  <c r="J160" i="5"/>
  <c r="J161" i="5"/>
  <c r="J162" i="5"/>
  <c r="J163" i="5"/>
  <c r="J164" i="5"/>
  <c r="J165" i="5"/>
  <c r="J158" i="5"/>
  <c r="E159" i="5"/>
  <c r="E160" i="5"/>
  <c r="E161" i="5"/>
  <c r="E162" i="5"/>
  <c r="E163" i="5"/>
  <c r="E164" i="5"/>
  <c r="E165" i="5"/>
  <c r="E158" i="5"/>
  <c r="J129" i="5"/>
  <c r="J130" i="5"/>
  <c r="J131" i="5"/>
  <c r="J132" i="5"/>
  <c r="J133" i="5"/>
  <c r="J134" i="5"/>
  <c r="J135" i="5"/>
  <c r="J128" i="5"/>
  <c r="E129" i="5"/>
  <c r="E130" i="5"/>
  <c r="E131" i="5"/>
  <c r="E132" i="5"/>
  <c r="E133" i="5"/>
  <c r="E134" i="5"/>
  <c r="E135" i="5"/>
  <c r="E128" i="5"/>
  <c r="J98" i="5"/>
  <c r="E99" i="5"/>
  <c r="E100" i="5"/>
  <c r="E101" i="5"/>
  <c r="E102" i="5"/>
  <c r="E103" i="5"/>
  <c r="E104" i="5"/>
  <c r="E105" i="5"/>
  <c r="E98" i="5"/>
  <c r="J69" i="5"/>
  <c r="J70" i="5"/>
  <c r="J71" i="5"/>
  <c r="J72" i="5"/>
  <c r="J73" i="5"/>
  <c r="J74" i="5"/>
  <c r="J75" i="5"/>
  <c r="J68" i="5"/>
  <c r="E69" i="5"/>
  <c r="E70" i="5"/>
  <c r="E71" i="5"/>
  <c r="E72" i="5"/>
  <c r="E73" i="5"/>
  <c r="E88" i="5"/>
  <c r="E74" i="5" s="1"/>
  <c r="J39" i="5"/>
  <c r="J40" i="5"/>
  <c r="J41" i="5"/>
  <c r="J42" i="5"/>
  <c r="J43" i="5"/>
  <c r="J44" i="5"/>
  <c r="J45" i="5"/>
  <c r="J38" i="5"/>
  <c r="E39" i="5"/>
  <c r="E40" i="5"/>
  <c r="E41" i="5"/>
  <c r="E42" i="5"/>
  <c r="E43" i="5"/>
  <c r="E44" i="5"/>
  <c r="E45" i="5"/>
  <c r="E38" i="5"/>
  <c r="T388" i="5"/>
  <c r="S388" i="5"/>
  <c r="P388" i="5"/>
  <c r="R388" i="5" s="1"/>
  <c r="O388" i="5"/>
  <c r="Q388" i="5" s="1"/>
  <c r="K388" i="5"/>
  <c r="F388" i="5"/>
  <c r="Q387" i="5"/>
  <c r="Q386" i="5"/>
  <c r="Q385" i="5"/>
  <c r="Q384" i="5"/>
  <c r="Q383" i="5"/>
  <c r="Q382" i="5"/>
  <c r="Q381" i="5"/>
  <c r="Q380" i="5"/>
  <c r="Q379" i="5"/>
  <c r="Q378" i="5"/>
  <c r="J378" i="5"/>
  <c r="E378" i="5"/>
  <c r="Q377" i="5"/>
  <c r="J377" i="5"/>
  <c r="E377" i="5"/>
  <c r="Q376" i="5"/>
  <c r="J376" i="5"/>
  <c r="E376" i="5"/>
  <c r="Q375" i="5"/>
  <c r="Q374" i="5"/>
  <c r="Q373" i="5"/>
  <c r="Q372" i="5"/>
  <c r="Q371" i="5"/>
  <c r="Q370" i="5"/>
  <c r="Q369" i="5"/>
  <c r="Q368" i="5"/>
  <c r="Q367" i="5"/>
  <c r="M367" i="5"/>
  <c r="M368" i="5" s="1"/>
  <c r="L367" i="5"/>
  <c r="H367" i="5"/>
  <c r="H368" i="5" s="1"/>
  <c r="M366" i="5"/>
  <c r="L366" i="5"/>
  <c r="H366" i="5"/>
  <c r="G366" i="5"/>
  <c r="G367" i="5" s="1"/>
  <c r="T358" i="5"/>
  <c r="S358" i="5"/>
  <c r="P358" i="5"/>
  <c r="R358" i="5" s="1"/>
  <c r="O358" i="5"/>
  <c r="Q358" i="5" s="1"/>
  <c r="K358" i="5"/>
  <c r="F358" i="5"/>
  <c r="Q357" i="5"/>
  <c r="Q356" i="5"/>
  <c r="Q355" i="5"/>
  <c r="Q354" i="5"/>
  <c r="Q353" i="5"/>
  <c r="Q352" i="5"/>
  <c r="Q351" i="5"/>
  <c r="Q350" i="5"/>
  <c r="Q349" i="5"/>
  <c r="Q348" i="5"/>
  <c r="J348" i="5"/>
  <c r="E348" i="5"/>
  <c r="Q347" i="5"/>
  <c r="J347" i="5"/>
  <c r="E347" i="5"/>
  <c r="Q346" i="5"/>
  <c r="J346" i="5"/>
  <c r="E346" i="5"/>
  <c r="Q345" i="5"/>
  <c r="Q344" i="5"/>
  <c r="Q343" i="5"/>
  <c r="Q342" i="5"/>
  <c r="Q341" i="5"/>
  <c r="Q340" i="5"/>
  <c r="Q339" i="5"/>
  <c r="Q338" i="5"/>
  <c r="Q337" i="5"/>
  <c r="L337" i="5"/>
  <c r="L338" i="5" s="1"/>
  <c r="L339" i="5" s="1"/>
  <c r="L340" i="5" s="1"/>
  <c r="L341" i="5" s="1"/>
  <c r="H337" i="5"/>
  <c r="H338" i="5" s="1"/>
  <c r="M336" i="5"/>
  <c r="M337" i="5" s="1"/>
  <c r="M338" i="5" s="1"/>
  <c r="L336" i="5"/>
  <c r="H336" i="5"/>
  <c r="G336" i="5"/>
  <c r="G337" i="5" s="1"/>
  <c r="T328" i="5"/>
  <c r="S328" i="5"/>
  <c r="P328" i="5"/>
  <c r="R328" i="5" s="1"/>
  <c r="O328" i="5"/>
  <c r="Q328" i="5" s="1"/>
  <c r="K328" i="5"/>
  <c r="F328" i="5"/>
  <c r="Q327" i="5"/>
  <c r="Q326" i="5"/>
  <c r="Q325" i="5"/>
  <c r="Q324" i="5"/>
  <c r="Q323" i="5"/>
  <c r="Q322" i="5"/>
  <c r="Q321" i="5"/>
  <c r="Q320" i="5"/>
  <c r="Q319" i="5"/>
  <c r="Q318" i="5"/>
  <c r="J318" i="5"/>
  <c r="E318" i="5"/>
  <c r="Q317" i="5"/>
  <c r="J317" i="5"/>
  <c r="E317" i="5"/>
  <c r="Q316" i="5"/>
  <c r="J316" i="5"/>
  <c r="E316" i="5"/>
  <c r="Q315" i="5"/>
  <c r="Q314" i="5"/>
  <c r="Q313" i="5"/>
  <c r="Q312" i="5"/>
  <c r="Q311" i="5"/>
  <c r="Q310" i="5"/>
  <c r="Q309" i="5"/>
  <c r="Q308" i="5"/>
  <c r="Q307" i="5"/>
  <c r="M306" i="5"/>
  <c r="M307" i="5" s="1"/>
  <c r="M308" i="5" s="1"/>
  <c r="L306" i="5"/>
  <c r="L307" i="5" s="1"/>
  <c r="L308" i="5" s="1"/>
  <c r="L309" i="5" s="1"/>
  <c r="L310" i="5" s="1"/>
  <c r="L311" i="5" s="1"/>
  <c r="L312" i="5" s="1"/>
  <c r="H306" i="5"/>
  <c r="H307" i="5" s="1"/>
  <c r="H308" i="5" s="1"/>
  <c r="G306" i="5"/>
  <c r="G307" i="5" s="1"/>
  <c r="G308" i="5" s="1"/>
  <c r="G309" i="5" s="1"/>
  <c r="G310" i="5" s="1"/>
  <c r="T298" i="5"/>
  <c r="S298" i="5"/>
  <c r="P298" i="5"/>
  <c r="R298" i="5" s="1"/>
  <c r="O298" i="5"/>
  <c r="Q298" i="5" s="1"/>
  <c r="K298" i="5"/>
  <c r="F298" i="5"/>
  <c r="Q297" i="5"/>
  <c r="Q296" i="5"/>
  <c r="Q295" i="5"/>
  <c r="Q294" i="5"/>
  <c r="Q293" i="5"/>
  <c r="Q292" i="5"/>
  <c r="Q291" i="5"/>
  <c r="Q290" i="5"/>
  <c r="Q289" i="5"/>
  <c r="Q288" i="5"/>
  <c r="J288" i="5"/>
  <c r="E288" i="5"/>
  <c r="Q287" i="5"/>
  <c r="J287" i="5"/>
  <c r="E287" i="5"/>
  <c r="Q286" i="5"/>
  <c r="J286" i="5"/>
  <c r="E286" i="5"/>
  <c r="Q285" i="5"/>
  <c r="Q284" i="5"/>
  <c r="Q283" i="5"/>
  <c r="Q282" i="5"/>
  <c r="Q281" i="5"/>
  <c r="Q280" i="5"/>
  <c r="Q279" i="5"/>
  <c r="Q277" i="5"/>
  <c r="M276" i="5"/>
  <c r="M277" i="5" s="1"/>
  <c r="M278" i="5" s="1"/>
  <c r="L276" i="5"/>
  <c r="L277" i="5" s="1"/>
  <c r="L278" i="5" s="1"/>
  <c r="L279" i="5" s="1"/>
  <c r="L280" i="5" s="1"/>
  <c r="L281" i="5" s="1"/>
  <c r="L282" i="5" s="1"/>
  <c r="L283" i="5" s="1"/>
  <c r="L284" i="5" s="1"/>
  <c r="H276" i="5"/>
  <c r="H277" i="5" s="1"/>
  <c r="H278" i="5" s="1"/>
  <c r="G276" i="5"/>
  <c r="G277" i="5" s="1"/>
  <c r="G278" i="5" s="1"/>
  <c r="G279" i="5" s="1"/>
  <c r="G280" i="5" s="1"/>
  <c r="T268" i="5"/>
  <c r="S268" i="5"/>
  <c r="P268" i="5"/>
  <c r="R268" i="5" s="1"/>
  <c r="O268" i="5"/>
  <c r="Q268" i="5" s="1"/>
  <c r="K268" i="5"/>
  <c r="F268" i="5"/>
  <c r="Q267" i="5"/>
  <c r="Q266" i="5"/>
  <c r="Q265" i="5"/>
  <c r="Q264" i="5"/>
  <c r="Q263" i="5"/>
  <c r="Q262" i="5"/>
  <c r="Q261" i="5"/>
  <c r="Q260" i="5"/>
  <c r="Q259" i="5"/>
  <c r="Q258" i="5"/>
  <c r="J258" i="5"/>
  <c r="E258" i="5"/>
  <c r="Q257" i="5"/>
  <c r="J257" i="5"/>
  <c r="E257" i="5"/>
  <c r="Q256" i="5"/>
  <c r="J256" i="5"/>
  <c r="E256" i="5"/>
  <c r="Q255" i="5"/>
  <c r="Q254" i="5"/>
  <c r="Q253" i="5"/>
  <c r="Q252" i="5"/>
  <c r="Q251" i="5"/>
  <c r="Q250" i="5"/>
  <c r="Q249" i="5"/>
  <c r="Q248" i="5"/>
  <c r="Q247" i="5"/>
  <c r="L247" i="5"/>
  <c r="L248" i="5" s="1"/>
  <c r="L249" i="5" s="1"/>
  <c r="L250" i="5" s="1"/>
  <c r="L251" i="5" s="1"/>
  <c r="L252" i="5" s="1"/>
  <c r="L253" i="5" s="1"/>
  <c r="H247" i="5"/>
  <c r="H248" i="5" s="1"/>
  <c r="M246" i="5"/>
  <c r="M247" i="5" s="1"/>
  <c r="M248" i="5" s="1"/>
  <c r="L246" i="5"/>
  <c r="H246" i="5"/>
  <c r="G246" i="5"/>
  <c r="G247" i="5" s="1"/>
  <c r="T238" i="5"/>
  <c r="S238" i="5"/>
  <c r="P238" i="5"/>
  <c r="R238" i="5" s="1"/>
  <c r="O238" i="5"/>
  <c r="Q238" i="5" s="1"/>
  <c r="K238" i="5"/>
  <c r="F238" i="5"/>
  <c r="Q237" i="5"/>
  <c r="Q236" i="5"/>
  <c r="Q235" i="5"/>
  <c r="Q234" i="5"/>
  <c r="Q233" i="5"/>
  <c r="Q232" i="5"/>
  <c r="Q231" i="5"/>
  <c r="Q230" i="5"/>
  <c r="Q229" i="5"/>
  <c r="Q228" i="5"/>
  <c r="J228" i="5"/>
  <c r="E228" i="5"/>
  <c r="Q227" i="5"/>
  <c r="J227" i="5"/>
  <c r="E227" i="5"/>
  <c r="Q226" i="5"/>
  <c r="J226" i="5"/>
  <c r="E226" i="5"/>
  <c r="Q225" i="5"/>
  <c r="Q224" i="5"/>
  <c r="Q223" i="5"/>
  <c r="Q222" i="5"/>
  <c r="Q221" i="5"/>
  <c r="Q220" i="5"/>
  <c r="Q219" i="5"/>
  <c r="Q218" i="5"/>
  <c r="Q217" i="5"/>
  <c r="M216" i="5"/>
  <c r="M217" i="5" s="1"/>
  <c r="M218" i="5" s="1"/>
  <c r="L216" i="5"/>
  <c r="L217" i="5" s="1"/>
  <c r="L218" i="5" s="1"/>
  <c r="L219" i="5" s="1"/>
  <c r="L220" i="5" s="1"/>
  <c r="L221" i="5" s="1"/>
  <c r="L222" i="5" s="1"/>
  <c r="H216" i="5"/>
  <c r="H217" i="5" s="1"/>
  <c r="H218" i="5" s="1"/>
  <c r="G216" i="5"/>
  <c r="G217" i="5" s="1"/>
  <c r="T208" i="5"/>
  <c r="S208" i="5"/>
  <c r="Q208" i="5"/>
  <c r="P208" i="5"/>
  <c r="R208" i="5" s="1"/>
  <c r="O208" i="5"/>
  <c r="K208" i="5"/>
  <c r="F208" i="5"/>
  <c r="Q207" i="5"/>
  <c r="Q206" i="5"/>
  <c r="Q205" i="5"/>
  <c r="Q204" i="5"/>
  <c r="Q203" i="5"/>
  <c r="Q202" i="5"/>
  <c r="Q201" i="5"/>
  <c r="Q200" i="5"/>
  <c r="Q199" i="5"/>
  <c r="Q198" i="5"/>
  <c r="J198" i="5"/>
  <c r="E198" i="5"/>
  <c r="Q197" i="5"/>
  <c r="J197" i="5"/>
  <c r="E197" i="5"/>
  <c r="Q196" i="5"/>
  <c r="J196" i="5"/>
  <c r="E196" i="5"/>
  <c r="Q195" i="5"/>
  <c r="Q194" i="5"/>
  <c r="Q193" i="5"/>
  <c r="Q192" i="5"/>
  <c r="Q191" i="5"/>
  <c r="Q190" i="5"/>
  <c r="Q189" i="5"/>
  <c r="Q188" i="5"/>
  <c r="Q187" i="5"/>
  <c r="L187" i="5"/>
  <c r="H187" i="5"/>
  <c r="H188" i="5" s="1"/>
  <c r="G187" i="5"/>
  <c r="G188" i="5" s="1"/>
  <c r="G189" i="5" s="1"/>
  <c r="G190" i="5" s="1"/>
  <c r="G191" i="5" s="1"/>
  <c r="G192" i="5" s="1"/>
  <c r="G193" i="5" s="1"/>
  <c r="M186" i="5"/>
  <c r="M187" i="5" s="1"/>
  <c r="M188" i="5" s="1"/>
  <c r="L186" i="5"/>
  <c r="H186" i="5"/>
  <c r="G186" i="5"/>
  <c r="T178" i="5"/>
  <c r="S178" i="5"/>
  <c r="P178" i="5"/>
  <c r="R178" i="5" s="1"/>
  <c r="O178" i="5"/>
  <c r="Q178" i="5" s="1"/>
  <c r="K178" i="5"/>
  <c r="F178" i="5"/>
  <c r="Q177" i="5"/>
  <c r="Q176" i="5"/>
  <c r="Q175" i="5"/>
  <c r="Q174" i="5"/>
  <c r="Q173" i="5"/>
  <c r="Q172" i="5"/>
  <c r="Q171" i="5"/>
  <c r="Q170" i="5"/>
  <c r="Q169" i="5"/>
  <c r="Q168" i="5"/>
  <c r="J168" i="5"/>
  <c r="E168" i="5"/>
  <c r="Q167" i="5"/>
  <c r="J167" i="5"/>
  <c r="E167" i="5"/>
  <c r="Q166" i="5"/>
  <c r="J166" i="5"/>
  <c r="E166" i="5"/>
  <c r="Q165" i="5"/>
  <c r="Q164" i="5"/>
  <c r="Q163" i="5"/>
  <c r="Q162" i="5"/>
  <c r="Q161" i="5"/>
  <c r="Q160" i="5"/>
  <c r="Q159" i="5"/>
  <c r="Q158" i="5"/>
  <c r="Q157" i="5"/>
  <c r="M156" i="5"/>
  <c r="M157" i="5" s="1"/>
  <c r="M158" i="5" s="1"/>
  <c r="L156" i="5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H156" i="5"/>
  <c r="H157" i="5" s="1"/>
  <c r="H158" i="5" s="1"/>
  <c r="G156" i="5"/>
  <c r="G157" i="5" s="1"/>
  <c r="T148" i="5"/>
  <c r="S148" i="5"/>
  <c r="P148" i="5"/>
  <c r="R148" i="5" s="1"/>
  <c r="O148" i="5"/>
  <c r="Q148" i="5" s="1"/>
  <c r="K148" i="5"/>
  <c r="F148" i="5"/>
  <c r="Q147" i="5"/>
  <c r="Q146" i="5"/>
  <c r="Q145" i="5"/>
  <c r="Q144" i="5"/>
  <c r="Q143" i="5"/>
  <c r="Q142" i="5"/>
  <c r="Q141" i="5"/>
  <c r="Q140" i="5"/>
  <c r="Q139" i="5"/>
  <c r="Q138" i="5"/>
  <c r="J138" i="5"/>
  <c r="E138" i="5"/>
  <c r="Q137" i="5"/>
  <c r="J137" i="5"/>
  <c r="E137" i="5"/>
  <c r="Q136" i="5"/>
  <c r="J136" i="5"/>
  <c r="E136" i="5"/>
  <c r="Q135" i="5"/>
  <c r="Q134" i="5"/>
  <c r="Q133" i="5"/>
  <c r="Q132" i="5"/>
  <c r="Q131" i="5"/>
  <c r="Q130" i="5"/>
  <c r="Q129" i="5"/>
  <c r="Q128" i="5"/>
  <c r="Q127" i="5"/>
  <c r="M126" i="5"/>
  <c r="M127" i="5" s="1"/>
  <c r="M128" i="5" s="1"/>
  <c r="L126" i="5"/>
  <c r="L127" i="5" s="1"/>
  <c r="L128" i="5" s="1"/>
  <c r="L129" i="5" s="1"/>
  <c r="L130" i="5" s="1"/>
  <c r="L131" i="5" s="1"/>
  <c r="L132" i="5" s="1"/>
  <c r="H126" i="5"/>
  <c r="H127" i="5" s="1"/>
  <c r="H128" i="5" s="1"/>
  <c r="G126" i="5"/>
  <c r="G127" i="5" s="1"/>
  <c r="G128" i="5" s="1"/>
  <c r="G129" i="5" s="1"/>
  <c r="G130" i="5" s="1"/>
  <c r="G131" i="5" s="1"/>
  <c r="G132" i="5" s="1"/>
  <c r="G133" i="5" s="1"/>
  <c r="T118" i="5"/>
  <c r="S118" i="5"/>
  <c r="P118" i="5"/>
  <c r="R118" i="5" s="1"/>
  <c r="O118" i="5"/>
  <c r="Q118" i="5" s="1"/>
  <c r="K118" i="5"/>
  <c r="F118" i="5"/>
  <c r="Q117" i="5"/>
  <c r="Q116" i="5"/>
  <c r="Q115" i="5"/>
  <c r="Q114" i="5"/>
  <c r="Q113" i="5"/>
  <c r="Q112" i="5"/>
  <c r="Q111" i="5"/>
  <c r="Q110" i="5"/>
  <c r="Q109" i="5"/>
  <c r="Q108" i="5"/>
  <c r="J108" i="5"/>
  <c r="E108" i="5"/>
  <c r="Q107" i="5"/>
  <c r="J107" i="5"/>
  <c r="E107" i="5"/>
  <c r="Q106" i="5"/>
  <c r="J106" i="5"/>
  <c r="E106" i="5"/>
  <c r="Q105" i="5"/>
  <c r="J105" i="5"/>
  <c r="Q104" i="5"/>
  <c r="J104" i="5"/>
  <c r="Q103" i="5"/>
  <c r="J103" i="5"/>
  <c r="Q102" i="5"/>
  <c r="J102" i="5"/>
  <c r="Q101" i="5"/>
  <c r="J101" i="5"/>
  <c r="Q100" i="5"/>
  <c r="J100" i="5"/>
  <c r="Q99" i="5"/>
  <c r="J99" i="5"/>
  <c r="Q98" i="5"/>
  <c r="Q97" i="5"/>
  <c r="M96" i="5"/>
  <c r="M97" i="5" s="1"/>
  <c r="M98" i="5" s="1"/>
  <c r="L96" i="5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H96" i="5"/>
  <c r="H97" i="5" s="1"/>
  <c r="H98" i="5" s="1"/>
  <c r="G96" i="5"/>
  <c r="G97" i="5" s="1"/>
  <c r="L66" i="5"/>
  <c r="T88" i="5"/>
  <c r="S88" i="5"/>
  <c r="P88" i="5"/>
  <c r="R88" i="5" s="1"/>
  <c r="O88" i="5"/>
  <c r="Q88" i="5" s="1"/>
  <c r="K88" i="5"/>
  <c r="F88" i="5"/>
  <c r="Q87" i="5"/>
  <c r="Q86" i="5"/>
  <c r="Q85" i="5"/>
  <c r="Q84" i="5"/>
  <c r="Q83" i="5"/>
  <c r="Q82" i="5"/>
  <c r="Q81" i="5"/>
  <c r="Q80" i="5"/>
  <c r="Q79" i="5"/>
  <c r="Q78" i="5"/>
  <c r="J78" i="5"/>
  <c r="E78" i="5"/>
  <c r="Q77" i="5"/>
  <c r="J77" i="5"/>
  <c r="E77" i="5"/>
  <c r="Q76" i="5"/>
  <c r="J76" i="5"/>
  <c r="E76" i="5"/>
  <c r="Q75" i="5"/>
  <c r="Q74" i="5"/>
  <c r="Q73" i="5"/>
  <c r="Q72" i="5"/>
  <c r="Q71" i="5"/>
  <c r="Q70" i="5"/>
  <c r="Q68" i="5"/>
  <c r="Q67" i="5"/>
  <c r="M67" i="5"/>
  <c r="M68" i="5" s="1"/>
  <c r="L67" i="5"/>
  <c r="M66" i="5"/>
  <c r="H66" i="5"/>
  <c r="H67" i="5" s="1"/>
  <c r="H68" i="5" s="1"/>
  <c r="G66" i="5"/>
  <c r="G67" i="5" s="1"/>
  <c r="T58" i="5"/>
  <c r="S58" i="5"/>
  <c r="P58" i="5"/>
  <c r="R58" i="5" s="1"/>
  <c r="O58" i="5"/>
  <c r="Q58" i="5" s="1"/>
  <c r="K58" i="5"/>
  <c r="F58" i="5"/>
  <c r="Q57" i="5"/>
  <c r="Q56" i="5"/>
  <c r="Q55" i="5"/>
  <c r="Q54" i="5"/>
  <c r="Q53" i="5"/>
  <c r="Q52" i="5"/>
  <c r="Q51" i="5"/>
  <c r="Q50" i="5"/>
  <c r="Q49" i="5"/>
  <c r="Q48" i="5"/>
  <c r="J48" i="5"/>
  <c r="E48" i="5"/>
  <c r="Q47" i="5"/>
  <c r="J47" i="5"/>
  <c r="E47" i="5"/>
  <c r="Q46" i="5"/>
  <c r="J46" i="5"/>
  <c r="E46" i="5"/>
  <c r="Q45" i="5"/>
  <c r="Q44" i="5"/>
  <c r="Q43" i="5"/>
  <c r="Q42" i="5"/>
  <c r="Q41" i="5"/>
  <c r="Q40" i="5"/>
  <c r="Q39" i="5"/>
  <c r="Q38" i="5"/>
  <c r="Q37" i="5"/>
  <c r="M36" i="5"/>
  <c r="M37" i="5" s="1"/>
  <c r="M38" i="5" s="1"/>
  <c r="L36" i="5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H36" i="5"/>
  <c r="H37" i="5" s="1"/>
  <c r="H38" i="5" s="1"/>
  <c r="G36" i="5"/>
  <c r="G37" i="5" s="1"/>
  <c r="G38" i="5" s="1"/>
  <c r="G39" i="5" s="1"/>
  <c r="G40" i="5" s="1"/>
  <c r="G41" i="5" s="1"/>
  <c r="T28" i="5"/>
  <c r="S28" i="5"/>
  <c r="J9" i="5"/>
  <c r="J10" i="5"/>
  <c r="J11" i="5"/>
  <c r="J12" i="5"/>
  <c r="J13" i="5"/>
  <c r="J14" i="5"/>
  <c r="J15" i="5"/>
  <c r="J8" i="5"/>
  <c r="E9" i="5"/>
  <c r="E10" i="5"/>
  <c r="E11" i="5"/>
  <c r="E12" i="5"/>
  <c r="E13" i="5"/>
  <c r="E14" i="5"/>
  <c r="E15" i="5"/>
  <c r="E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P28" i="5"/>
  <c r="R28" i="5" s="1"/>
  <c r="O28" i="5"/>
  <c r="Q28" i="5" s="1"/>
  <c r="K28" i="5"/>
  <c r="F28" i="5"/>
  <c r="J18" i="5"/>
  <c r="E18" i="5"/>
  <c r="J17" i="5"/>
  <c r="E17" i="5"/>
  <c r="J16" i="5"/>
  <c r="E16" i="5"/>
  <c r="M6" i="5"/>
  <c r="M7" i="5" s="1"/>
  <c r="M8" i="5" s="1"/>
  <c r="L6" i="5"/>
  <c r="L7" i="5" s="1"/>
  <c r="H6" i="5"/>
  <c r="H7" i="5" s="1"/>
  <c r="H8" i="5" s="1"/>
  <c r="G6" i="5"/>
  <c r="G7" i="5" s="1"/>
  <c r="B197" i="9"/>
  <c r="D207" i="9" s="1"/>
  <c r="E207" i="9" s="1"/>
  <c r="E97" i="10"/>
  <c r="E96" i="10"/>
  <c r="G96" i="10" s="1"/>
  <c r="F118" i="10"/>
  <c r="H97" i="10"/>
  <c r="H98" i="10" s="1"/>
  <c r="C207" i="9"/>
  <c r="C204" i="9"/>
  <c r="C203" i="9"/>
  <c r="C205" i="9"/>
  <c r="E174" i="9"/>
  <c r="E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73" i="9"/>
  <c r="E68" i="10"/>
  <c r="E69" i="10"/>
  <c r="E70" i="10"/>
  <c r="E71" i="10"/>
  <c r="E72" i="10"/>
  <c r="E73" i="10"/>
  <c r="E74" i="10"/>
  <c r="E67" i="10"/>
  <c r="E11" i="10"/>
  <c r="E44" i="10"/>
  <c r="F88" i="10"/>
  <c r="H67" i="10"/>
  <c r="H68" i="10" s="1"/>
  <c r="G67" i="10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E38" i="10"/>
  <c r="E39" i="10"/>
  <c r="E40" i="10"/>
  <c r="E41" i="10"/>
  <c r="E42" i="10"/>
  <c r="E43" i="10"/>
  <c r="E45" i="10"/>
  <c r="E46" i="10"/>
  <c r="E47" i="10"/>
  <c r="E48" i="10"/>
  <c r="E49" i="10"/>
  <c r="E37" i="10"/>
  <c r="F58" i="10"/>
  <c r="R237" i="4"/>
  <c r="T237" i="4" s="1"/>
  <c r="V237" i="4" s="1"/>
  <c r="Q237" i="4"/>
  <c r="S237" i="4" s="1"/>
  <c r="U237" i="4" s="1"/>
  <c r="R236" i="4"/>
  <c r="T236" i="4" s="1"/>
  <c r="V236" i="4" s="1"/>
  <c r="Q236" i="4"/>
  <c r="S236" i="4" s="1"/>
  <c r="U236" i="4" s="1"/>
  <c r="R235" i="4"/>
  <c r="T235" i="4" s="1"/>
  <c r="V235" i="4" s="1"/>
  <c r="Q235" i="4"/>
  <c r="S235" i="4" s="1"/>
  <c r="U235" i="4" s="1"/>
  <c r="R234" i="4"/>
  <c r="T234" i="4" s="1"/>
  <c r="V234" i="4" s="1"/>
  <c r="Q234" i="4"/>
  <c r="S234" i="4" s="1"/>
  <c r="U234" i="4" s="1"/>
  <c r="R233" i="4"/>
  <c r="T233" i="4" s="1"/>
  <c r="V233" i="4" s="1"/>
  <c r="Q233" i="4"/>
  <c r="S233" i="4" s="1"/>
  <c r="U233" i="4" s="1"/>
  <c r="R232" i="4"/>
  <c r="T232" i="4" s="1"/>
  <c r="V232" i="4" s="1"/>
  <c r="Q232" i="4"/>
  <c r="S232" i="4" s="1"/>
  <c r="U232" i="4" s="1"/>
  <c r="R231" i="4"/>
  <c r="T231" i="4" s="1"/>
  <c r="V231" i="4" s="1"/>
  <c r="Q231" i="4"/>
  <c r="S231" i="4" s="1"/>
  <c r="U231" i="4" s="1"/>
  <c r="R230" i="4"/>
  <c r="T230" i="4" s="1"/>
  <c r="V230" i="4" s="1"/>
  <c r="Q230" i="4"/>
  <c r="S230" i="4" s="1"/>
  <c r="U230" i="4" s="1"/>
  <c r="R229" i="4"/>
  <c r="T229" i="4" s="1"/>
  <c r="V229" i="4" s="1"/>
  <c r="Q229" i="4"/>
  <c r="S229" i="4" s="1"/>
  <c r="U229" i="4" s="1"/>
  <c r="R228" i="4"/>
  <c r="T228" i="4" s="1"/>
  <c r="V228" i="4" s="1"/>
  <c r="Q228" i="4"/>
  <c r="S228" i="4" s="1"/>
  <c r="U228" i="4" s="1"/>
  <c r="R227" i="4"/>
  <c r="T227" i="4" s="1"/>
  <c r="V227" i="4" s="1"/>
  <c r="Q227" i="4"/>
  <c r="S227" i="4" s="1"/>
  <c r="U227" i="4" s="1"/>
  <c r="R226" i="4"/>
  <c r="T226" i="4" s="1"/>
  <c r="V226" i="4" s="1"/>
  <c r="Q226" i="4"/>
  <c r="S226" i="4" s="1"/>
  <c r="U226" i="4" s="1"/>
  <c r="R225" i="4"/>
  <c r="T225" i="4" s="1"/>
  <c r="V225" i="4" s="1"/>
  <c r="Q225" i="4"/>
  <c r="S225" i="4" s="1"/>
  <c r="U225" i="4" s="1"/>
  <c r="R224" i="4"/>
  <c r="T224" i="4" s="1"/>
  <c r="V224" i="4" s="1"/>
  <c r="Q224" i="4"/>
  <c r="S224" i="4" s="1"/>
  <c r="U224" i="4" s="1"/>
  <c r="R223" i="4"/>
  <c r="T223" i="4" s="1"/>
  <c r="V223" i="4" s="1"/>
  <c r="Q223" i="4"/>
  <c r="S223" i="4" s="1"/>
  <c r="U223" i="4" s="1"/>
  <c r="R222" i="4"/>
  <c r="T222" i="4" s="1"/>
  <c r="V222" i="4" s="1"/>
  <c r="Q222" i="4"/>
  <c r="S222" i="4" s="1"/>
  <c r="U222" i="4" s="1"/>
  <c r="R221" i="4"/>
  <c r="T221" i="4" s="1"/>
  <c r="V221" i="4" s="1"/>
  <c r="Q221" i="4"/>
  <c r="S221" i="4" s="1"/>
  <c r="U221" i="4" s="1"/>
  <c r="R220" i="4"/>
  <c r="T220" i="4" s="1"/>
  <c r="V220" i="4" s="1"/>
  <c r="Q220" i="4"/>
  <c r="S220" i="4" s="1"/>
  <c r="U220" i="4" s="1"/>
  <c r="R219" i="4"/>
  <c r="T219" i="4" s="1"/>
  <c r="V219" i="4" s="1"/>
  <c r="Q219" i="4"/>
  <c r="S219" i="4" s="1"/>
  <c r="U219" i="4" s="1"/>
  <c r="R218" i="4"/>
  <c r="T218" i="4" s="1"/>
  <c r="V218" i="4" s="1"/>
  <c r="Q218" i="4"/>
  <c r="S218" i="4" s="1"/>
  <c r="U218" i="4" s="1"/>
  <c r="R217" i="4"/>
  <c r="T217" i="4" s="1"/>
  <c r="V217" i="4" s="1"/>
  <c r="Q217" i="4"/>
  <c r="S217" i="4" s="1"/>
  <c r="U217" i="4" s="1"/>
  <c r="R216" i="4"/>
  <c r="T216" i="4" s="1"/>
  <c r="V216" i="4" s="1"/>
  <c r="Q216" i="4"/>
  <c r="S216" i="4" s="1"/>
  <c r="U216" i="4" s="1"/>
  <c r="R215" i="4"/>
  <c r="T215" i="4" s="1"/>
  <c r="V215" i="4" s="1"/>
  <c r="Q215" i="4"/>
  <c r="S215" i="4" s="1"/>
  <c r="U215" i="4" s="1"/>
  <c r="R214" i="4"/>
  <c r="T214" i="4" s="1"/>
  <c r="V214" i="4" s="1"/>
  <c r="Q214" i="4"/>
  <c r="S214" i="4" s="1"/>
  <c r="U214" i="4" s="1"/>
  <c r="R207" i="4"/>
  <c r="T207" i="4" s="1"/>
  <c r="V207" i="4" s="1"/>
  <c r="Q207" i="4"/>
  <c r="S207" i="4" s="1"/>
  <c r="U207" i="4" s="1"/>
  <c r="R206" i="4"/>
  <c r="T206" i="4" s="1"/>
  <c r="V206" i="4" s="1"/>
  <c r="Q206" i="4"/>
  <c r="S206" i="4" s="1"/>
  <c r="U206" i="4" s="1"/>
  <c r="R205" i="4"/>
  <c r="T205" i="4" s="1"/>
  <c r="V205" i="4" s="1"/>
  <c r="Q205" i="4"/>
  <c r="S205" i="4" s="1"/>
  <c r="U205" i="4" s="1"/>
  <c r="R204" i="4"/>
  <c r="T204" i="4" s="1"/>
  <c r="V204" i="4" s="1"/>
  <c r="Q204" i="4"/>
  <c r="S204" i="4" s="1"/>
  <c r="U204" i="4" s="1"/>
  <c r="R203" i="4"/>
  <c r="T203" i="4" s="1"/>
  <c r="V203" i="4" s="1"/>
  <c r="Q203" i="4"/>
  <c r="S203" i="4" s="1"/>
  <c r="U203" i="4" s="1"/>
  <c r="R202" i="4"/>
  <c r="T202" i="4" s="1"/>
  <c r="V202" i="4" s="1"/>
  <c r="Q202" i="4"/>
  <c r="S202" i="4" s="1"/>
  <c r="U202" i="4" s="1"/>
  <c r="R201" i="4"/>
  <c r="T201" i="4" s="1"/>
  <c r="V201" i="4" s="1"/>
  <c r="Q201" i="4"/>
  <c r="S201" i="4" s="1"/>
  <c r="U201" i="4" s="1"/>
  <c r="R200" i="4"/>
  <c r="T200" i="4" s="1"/>
  <c r="V200" i="4" s="1"/>
  <c r="Q200" i="4"/>
  <c r="S200" i="4" s="1"/>
  <c r="U200" i="4" s="1"/>
  <c r="R199" i="4"/>
  <c r="T199" i="4" s="1"/>
  <c r="V199" i="4" s="1"/>
  <c r="Q199" i="4"/>
  <c r="S199" i="4" s="1"/>
  <c r="U199" i="4" s="1"/>
  <c r="R198" i="4"/>
  <c r="T198" i="4" s="1"/>
  <c r="V198" i="4" s="1"/>
  <c r="Q198" i="4"/>
  <c r="S198" i="4" s="1"/>
  <c r="U198" i="4" s="1"/>
  <c r="R197" i="4"/>
  <c r="T197" i="4" s="1"/>
  <c r="V197" i="4" s="1"/>
  <c r="Q197" i="4"/>
  <c r="S197" i="4" s="1"/>
  <c r="U197" i="4" s="1"/>
  <c r="R196" i="4"/>
  <c r="T196" i="4" s="1"/>
  <c r="V196" i="4" s="1"/>
  <c r="Q196" i="4"/>
  <c r="S196" i="4" s="1"/>
  <c r="U196" i="4" s="1"/>
  <c r="R195" i="4"/>
  <c r="T195" i="4" s="1"/>
  <c r="V195" i="4" s="1"/>
  <c r="Q195" i="4"/>
  <c r="S195" i="4" s="1"/>
  <c r="U195" i="4" s="1"/>
  <c r="R194" i="4"/>
  <c r="T194" i="4" s="1"/>
  <c r="V194" i="4" s="1"/>
  <c r="Q194" i="4"/>
  <c r="S194" i="4" s="1"/>
  <c r="U194" i="4" s="1"/>
  <c r="R193" i="4"/>
  <c r="T193" i="4" s="1"/>
  <c r="V193" i="4" s="1"/>
  <c r="Q193" i="4"/>
  <c r="S193" i="4" s="1"/>
  <c r="U193" i="4" s="1"/>
  <c r="R192" i="4"/>
  <c r="T192" i="4" s="1"/>
  <c r="V192" i="4" s="1"/>
  <c r="Q192" i="4"/>
  <c r="S192" i="4" s="1"/>
  <c r="U192" i="4" s="1"/>
  <c r="R191" i="4"/>
  <c r="T191" i="4" s="1"/>
  <c r="V191" i="4" s="1"/>
  <c r="Q191" i="4"/>
  <c r="S191" i="4" s="1"/>
  <c r="U191" i="4" s="1"/>
  <c r="R190" i="4"/>
  <c r="T190" i="4" s="1"/>
  <c r="V190" i="4" s="1"/>
  <c r="Q190" i="4"/>
  <c r="S190" i="4" s="1"/>
  <c r="U190" i="4" s="1"/>
  <c r="R189" i="4"/>
  <c r="T189" i="4" s="1"/>
  <c r="V189" i="4" s="1"/>
  <c r="Q189" i="4"/>
  <c r="S189" i="4" s="1"/>
  <c r="U189" i="4" s="1"/>
  <c r="R188" i="4"/>
  <c r="T188" i="4" s="1"/>
  <c r="V188" i="4" s="1"/>
  <c r="Q188" i="4"/>
  <c r="S188" i="4" s="1"/>
  <c r="U188" i="4" s="1"/>
  <c r="R187" i="4"/>
  <c r="T187" i="4" s="1"/>
  <c r="V187" i="4" s="1"/>
  <c r="Q187" i="4"/>
  <c r="S187" i="4" s="1"/>
  <c r="U187" i="4" s="1"/>
  <c r="R186" i="4"/>
  <c r="T186" i="4" s="1"/>
  <c r="V186" i="4" s="1"/>
  <c r="Q186" i="4"/>
  <c r="S186" i="4" s="1"/>
  <c r="U186" i="4" s="1"/>
  <c r="R185" i="4"/>
  <c r="T185" i="4" s="1"/>
  <c r="V185" i="4" s="1"/>
  <c r="Q185" i="4"/>
  <c r="S185" i="4" s="1"/>
  <c r="U185" i="4" s="1"/>
  <c r="R184" i="4"/>
  <c r="T184" i="4" s="1"/>
  <c r="V184" i="4" s="1"/>
  <c r="Q184" i="4"/>
  <c r="S184" i="4" s="1"/>
  <c r="U184" i="4" s="1"/>
  <c r="R177" i="4"/>
  <c r="T177" i="4" s="1"/>
  <c r="Q177" i="4"/>
  <c r="S177" i="4" s="1"/>
  <c r="R176" i="4"/>
  <c r="T176" i="4" s="1"/>
  <c r="Q176" i="4"/>
  <c r="S176" i="4" s="1"/>
  <c r="R175" i="4"/>
  <c r="T175" i="4" s="1"/>
  <c r="Q175" i="4"/>
  <c r="S175" i="4" s="1"/>
  <c r="R174" i="4"/>
  <c r="T174" i="4" s="1"/>
  <c r="Q174" i="4"/>
  <c r="S174" i="4" s="1"/>
  <c r="R173" i="4"/>
  <c r="T173" i="4" s="1"/>
  <c r="Q173" i="4"/>
  <c r="S173" i="4" s="1"/>
  <c r="R172" i="4"/>
  <c r="T172" i="4" s="1"/>
  <c r="Q172" i="4"/>
  <c r="S172" i="4" s="1"/>
  <c r="R171" i="4"/>
  <c r="T171" i="4" s="1"/>
  <c r="Q171" i="4"/>
  <c r="S171" i="4" s="1"/>
  <c r="R170" i="4"/>
  <c r="T170" i="4" s="1"/>
  <c r="Q170" i="4"/>
  <c r="S170" i="4" s="1"/>
  <c r="R169" i="4"/>
  <c r="T169" i="4" s="1"/>
  <c r="Q169" i="4"/>
  <c r="S169" i="4" s="1"/>
  <c r="R168" i="4"/>
  <c r="T168" i="4" s="1"/>
  <c r="Q168" i="4"/>
  <c r="S168" i="4" s="1"/>
  <c r="R167" i="4"/>
  <c r="T167" i="4" s="1"/>
  <c r="Q167" i="4"/>
  <c r="S167" i="4" s="1"/>
  <c r="R166" i="4"/>
  <c r="T166" i="4" s="1"/>
  <c r="Q166" i="4"/>
  <c r="S166" i="4" s="1"/>
  <c r="R165" i="4"/>
  <c r="T165" i="4" s="1"/>
  <c r="Q165" i="4"/>
  <c r="S165" i="4" s="1"/>
  <c r="R164" i="4"/>
  <c r="T164" i="4" s="1"/>
  <c r="Q164" i="4"/>
  <c r="S164" i="4" s="1"/>
  <c r="R163" i="4"/>
  <c r="T163" i="4" s="1"/>
  <c r="Q163" i="4"/>
  <c r="S163" i="4" s="1"/>
  <c r="R162" i="4"/>
  <c r="T162" i="4" s="1"/>
  <c r="Q162" i="4"/>
  <c r="S162" i="4" s="1"/>
  <c r="R161" i="4"/>
  <c r="T161" i="4" s="1"/>
  <c r="Q161" i="4"/>
  <c r="S161" i="4" s="1"/>
  <c r="R160" i="4"/>
  <c r="T160" i="4" s="1"/>
  <c r="Q160" i="4"/>
  <c r="S160" i="4" s="1"/>
  <c r="R159" i="4"/>
  <c r="T159" i="4" s="1"/>
  <c r="Q159" i="4"/>
  <c r="S159" i="4" s="1"/>
  <c r="R158" i="4"/>
  <c r="T158" i="4" s="1"/>
  <c r="Q158" i="4"/>
  <c r="S158" i="4" s="1"/>
  <c r="R157" i="4"/>
  <c r="T157" i="4" s="1"/>
  <c r="Q157" i="4"/>
  <c r="S157" i="4" s="1"/>
  <c r="R156" i="4"/>
  <c r="T156" i="4" s="1"/>
  <c r="Q156" i="4"/>
  <c r="S156" i="4" s="1"/>
  <c r="R155" i="4"/>
  <c r="T155" i="4" s="1"/>
  <c r="Q155" i="4"/>
  <c r="S155" i="4" s="1"/>
  <c r="R154" i="4"/>
  <c r="T154" i="4" s="1"/>
  <c r="Q154" i="4"/>
  <c r="S154" i="4" s="1"/>
  <c r="AB147" i="4"/>
  <c r="AD147" i="4" s="1"/>
  <c r="AF147" i="4" s="1"/>
  <c r="AA147" i="4"/>
  <c r="AC147" i="4" s="1"/>
  <c r="AE147" i="4" s="1"/>
  <c r="AB146" i="4"/>
  <c r="AD146" i="4" s="1"/>
  <c r="AF146" i="4" s="1"/>
  <c r="AA146" i="4"/>
  <c r="AC146" i="4" s="1"/>
  <c r="AE146" i="4" s="1"/>
  <c r="AB145" i="4"/>
  <c r="AD145" i="4" s="1"/>
  <c r="AF145" i="4" s="1"/>
  <c r="AA145" i="4"/>
  <c r="AC145" i="4" s="1"/>
  <c r="AE145" i="4" s="1"/>
  <c r="AB144" i="4"/>
  <c r="AD144" i="4" s="1"/>
  <c r="AF144" i="4" s="1"/>
  <c r="AA144" i="4"/>
  <c r="AC144" i="4" s="1"/>
  <c r="AE144" i="4" s="1"/>
  <c r="AB143" i="4"/>
  <c r="AD143" i="4" s="1"/>
  <c r="AF143" i="4" s="1"/>
  <c r="AA143" i="4"/>
  <c r="AC143" i="4" s="1"/>
  <c r="AE143" i="4" s="1"/>
  <c r="AB142" i="4"/>
  <c r="AD142" i="4" s="1"/>
  <c r="AF142" i="4" s="1"/>
  <c r="AA142" i="4"/>
  <c r="AC142" i="4" s="1"/>
  <c r="AE142" i="4" s="1"/>
  <c r="AB141" i="4"/>
  <c r="AD141" i="4" s="1"/>
  <c r="AF141" i="4" s="1"/>
  <c r="AA141" i="4"/>
  <c r="AC141" i="4" s="1"/>
  <c r="AE141" i="4" s="1"/>
  <c r="AB140" i="4"/>
  <c r="AD140" i="4" s="1"/>
  <c r="AF140" i="4" s="1"/>
  <c r="AA140" i="4"/>
  <c r="AC140" i="4" s="1"/>
  <c r="AE140" i="4" s="1"/>
  <c r="AB139" i="4"/>
  <c r="AD139" i="4" s="1"/>
  <c r="AF139" i="4" s="1"/>
  <c r="AA139" i="4"/>
  <c r="AC139" i="4" s="1"/>
  <c r="AE139" i="4" s="1"/>
  <c r="AB138" i="4"/>
  <c r="AD138" i="4" s="1"/>
  <c r="AF138" i="4" s="1"/>
  <c r="AA138" i="4"/>
  <c r="AC138" i="4" s="1"/>
  <c r="AE138" i="4" s="1"/>
  <c r="AB137" i="4"/>
  <c r="AD137" i="4" s="1"/>
  <c r="AF137" i="4" s="1"/>
  <c r="AA137" i="4"/>
  <c r="AC137" i="4" s="1"/>
  <c r="AE137" i="4" s="1"/>
  <c r="AB136" i="4"/>
  <c r="AD136" i="4" s="1"/>
  <c r="AF136" i="4" s="1"/>
  <c r="AA136" i="4"/>
  <c r="AC136" i="4" s="1"/>
  <c r="AE136" i="4" s="1"/>
  <c r="AB135" i="4"/>
  <c r="AD135" i="4" s="1"/>
  <c r="AF135" i="4" s="1"/>
  <c r="AA135" i="4"/>
  <c r="AC135" i="4" s="1"/>
  <c r="AE135" i="4" s="1"/>
  <c r="AB134" i="4"/>
  <c r="AD134" i="4" s="1"/>
  <c r="AF134" i="4" s="1"/>
  <c r="AA134" i="4"/>
  <c r="AC134" i="4" s="1"/>
  <c r="AE134" i="4" s="1"/>
  <c r="AB133" i="4"/>
  <c r="AD133" i="4" s="1"/>
  <c r="AF133" i="4" s="1"/>
  <c r="AA133" i="4"/>
  <c r="AC133" i="4" s="1"/>
  <c r="AE133" i="4" s="1"/>
  <c r="AB132" i="4"/>
  <c r="AD132" i="4" s="1"/>
  <c r="AF132" i="4" s="1"/>
  <c r="AA132" i="4"/>
  <c r="AC132" i="4" s="1"/>
  <c r="AE132" i="4" s="1"/>
  <c r="AB131" i="4"/>
  <c r="AD131" i="4" s="1"/>
  <c r="AF131" i="4" s="1"/>
  <c r="AA131" i="4"/>
  <c r="AC131" i="4" s="1"/>
  <c r="AE131" i="4" s="1"/>
  <c r="AB130" i="4"/>
  <c r="AD130" i="4" s="1"/>
  <c r="AF130" i="4" s="1"/>
  <c r="AA130" i="4"/>
  <c r="AC130" i="4" s="1"/>
  <c r="AE130" i="4" s="1"/>
  <c r="AB129" i="4"/>
  <c r="AD129" i="4" s="1"/>
  <c r="AF129" i="4" s="1"/>
  <c r="AA129" i="4"/>
  <c r="AC129" i="4" s="1"/>
  <c r="AE129" i="4" s="1"/>
  <c r="AB128" i="4"/>
  <c r="AD128" i="4" s="1"/>
  <c r="AF128" i="4" s="1"/>
  <c r="AA128" i="4"/>
  <c r="AC128" i="4" s="1"/>
  <c r="AE128" i="4" s="1"/>
  <c r="AB127" i="4"/>
  <c r="AD127" i="4" s="1"/>
  <c r="AF127" i="4" s="1"/>
  <c r="AA127" i="4"/>
  <c r="AC127" i="4" s="1"/>
  <c r="AE127" i="4" s="1"/>
  <c r="AB126" i="4"/>
  <c r="AD126" i="4" s="1"/>
  <c r="AF126" i="4" s="1"/>
  <c r="AA126" i="4"/>
  <c r="AC126" i="4" s="1"/>
  <c r="AE126" i="4" s="1"/>
  <c r="AB125" i="4"/>
  <c r="AD125" i="4" s="1"/>
  <c r="AF125" i="4" s="1"/>
  <c r="AA125" i="4"/>
  <c r="AC125" i="4" s="1"/>
  <c r="AE125" i="4" s="1"/>
  <c r="AB124" i="4"/>
  <c r="AD124" i="4" s="1"/>
  <c r="AF124" i="4" s="1"/>
  <c r="AA124" i="4"/>
  <c r="AC124" i="4" s="1"/>
  <c r="AE124" i="4" s="1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U94" i="4" s="1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V64" i="4"/>
  <c r="U64" i="4"/>
  <c r="R87" i="4"/>
  <c r="Q87" i="4"/>
  <c r="R86" i="4"/>
  <c r="Q86" i="4"/>
  <c r="R85" i="4"/>
  <c r="Q85" i="4"/>
  <c r="R84" i="4"/>
  <c r="Q84" i="4"/>
  <c r="R83" i="4"/>
  <c r="Q83" i="4"/>
  <c r="R82" i="4"/>
  <c r="Q82" i="4"/>
  <c r="R81" i="4"/>
  <c r="Q81" i="4"/>
  <c r="R80" i="4"/>
  <c r="Q80" i="4"/>
  <c r="R79" i="4"/>
  <c r="Q79" i="4"/>
  <c r="R78" i="4"/>
  <c r="Q78" i="4"/>
  <c r="R77" i="4"/>
  <c r="Q77" i="4"/>
  <c r="R76" i="4"/>
  <c r="Q76" i="4"/>
  <c r="R75" i="4"/>
  <c r="Q75" i="4"/>
  <c r="R74" i="4"/>
  <c r="Q74" i="4"/>
  <c r="R73" i="4"/>
  <c r="Q73" i="4"/>
  <c r="R72" i="4"/>
  <c r="Q72" i="4"/>
  <c r="R71" i="4"/>
  <c r="Q71" i="4"/>
  <c r="R70" i="4"/>
  <c r="Q70" i="4"/>
  <c r="R69" i="4"/>
  <c r="Q69" i="4"/>
  <c r="R68" i="4"/>
  <c r="Q68" i="4"/>
  <c r="R67" i="4"/>
  <c r="Q67" i="4"/>
  <c r="R66" i="4"/>
  <c r="Q66" i="4"/>
  <c r="R65" i="4"/>
  <c r="Q65" i="4"/>
  <c r="R64" i="4"/>
  <c r="Q64" i="4"/>
  <c r="Q58" i="4"/>
  <c r="S58" i="4" s="1"/>
  <c r="U58" i="4" s="1"/>
  <c r="R57" i="4"/>
  <c r="T57" i="4" s="1"/>
  <c r="V57" i="4" s="1"/>
  <c r="Q57" i="4"/>
  <c r="S57" i="4" s="1"/>
  <c r="U57" i="4" s="1"/>
  <c r="R56" i="4"/>
  <c r="T56" i="4" s="1"/>
  <c r="V56" i="4" s="1"/>
  <c r="Q56" i="4"/>
  <c r="S56" i="4" s="1"/>
  <c r="U56" i="4" s="1"/>
  <c r="R55" i="4"/>
  <c r="T55" i="4" s="1"/>
  <c r="V55" i="4" s="1"/>
  <c r="Q55" i="4"/>
  <c r="S55" i="4" s="1"/>
  <c r="U55" i="4" s="1"/>
  <c r="R54" i="4"/>
  <c r="T54" i="4" s="1"/>
  <c r="V54" i="4" s="1"/>
  <c r="Q54" i="4"/>
  <c r="S54" i="4" s="1"/>
  <c r="U54" i="4" s="1"/>
  <c r="R53" i="4"/>
  <c r="T53" i="4" s="1"/>
  <c r="V53" i="4" s="1"/>
  <c r="Q53" i="4"/>
  <c r="S53" i="4" s="1"/>
  <c r="U53" i="4" s="1"/>
  <c r="R52" i="4"/>
  <c r="T52" i="4" s="1"/>
  <c r="V52" i="4" s="1"/>
  <c r="Q52" i="4"/>
  <c r="S52" i="4" s="1"/>
  <c r="U52" i="4" s="1"/>
  <c r="T51" i="4"/>
  <c r="V51" i="4" s="1"/>
  <c r="R51" i="4"/>
  <c r="Q51" i="4"/>
  <c r="S51" i="4" s="1"/>
  <c r="U51" i="4" s="1"/>
  <c r="R50" i="4"/>
  <c r="T50" i="4" s="1"/>
  <c r="V50" i="4" s="1"/>
  <c r="Q50" i="4"/>
  <c r="S50" i="4" s="1"/>
  <c r="U50" i="4" s="1"/>
  <c r="R49" i="4"/>
  <c r="T49" i="4" s="1"/>
  <c r="V49" i="4" s="1"/>
  <c r="Q49" i="4"/>
  <c r="S49" i="4" s="1"/>
  <c r="U49" i="4" s="1"/>
  <c r="R48" i="4"/>
  <c r="T48" i="4" s="1"/>
  <c r="V48" i="4" s="1"/>
  <c r="Q48" i="4"/>
  <c r="S48" i="4" s="1"/>
  <c r="U48" i="4" s="1"/>
  <c r="R47" i="4"/>
  <c r="T47" i="4" s="1"/>
  <c r="V47" i="4" s="1"/>
  <c r="Q47" i="4"/>
  <c r="S47" i="4" s="1"/>
  <c r="U47" i="4" s="1"/>
  <c r="R46" i="4"/>
  <c r="T46" i="4" s="1"/>
  <c r="V46" i="4" s="1"/>
  <c r="Q46" i="4"/>
  <c r="S46" i="4" s="1"/>
  <c r="U46" i="4" s="1"/>
  <c r="R45" i="4"/>
  <c r="T45" i="4" s="1"/>
  <c r="V45" i="4" s="1"/>
  <c r="Q45" i="4"/>
  <c r="S45" i="4" s="1"/>
  <c r="U45" i="4" s="1"/>
  <c r="R44" i="4"/>
  <c r="T44" i="4" s="1"/>
  <c r="V44" i="4" s="1"/>
  <c r="Q44" i="4"/>
  <c r="S44" i="4" s="1"/>
  <c r="U44" i="4" s="1"/>
  <c r="R43" i="4"/>
  <c r="T43" i="4" s="1"/>
  <c r="V43" i="4" s="1"/>
  <c r="Q43" i="4"/>
  <c r="S43" i="4" s="1"/>
  <c r="U43" i="4" s="1"/>
  <c r="R42" i="4"/>
  <c r="T42" i="4" s="1"/>
  <c r="V42" i="4" s="1"/>
  <c r="Q42" i="4"/>
  <c r="S42" i="4" s="1"/>
  <c r="U42" i="4" s="1"/>
  <c r="R41" i="4"/>
  <c r="T41" i="4" s="1"/>
  <c r="V41" i="4" s="1"/>
  <c r="Q41" i="4"/>
  <c r="S41" i="4" s="1"/>
  <c r="U41" i="4" s="1"/>
  <c r="R40" i="4"/>
  <c r="T40" i="4" s="1"/>
  <c r="V40" i="4" s="1"/>
  <c r="Q40" i="4"/>
  <c r="S40" i="4" s="1"/>
  <c r="U40" i="4" s="1"/>
  <c r="R39" i="4"/>
  <c r="T39" i="4" s="1"/>
  <c r="V39" i="4" s="1"/>
  <c r="Q39" i="4"/>
  <c r="S39" i="4" s="1"/>
  <c r="U39" i="4" s="1"/>
  <c r="R38" i="4"/>
  <c r="T38" i="4" s="1"/>
  <c r="V38" i="4" s="1"/>
  <c r="Q38" i="4"/>
  <c r="S38" i="4" s="1"/>
  <c r="U38" i="4" s="1"/>
  <c r="S37" i="4"/>
  <c r="U37" i="4" s="1"/>
  <c r="R37" i="4"/>
  <c r="T37" i="4" s="1"/>
  <c r="V37" i="4" s="1"/>
  <c r="Q37" i="4"/>
  <c r="R36" i="4"/>
  <c r="T36" i="4" s="1"/>
  <c r="V36" i="4" s="1"/>
  <c r="Q36" i="4"/>
  <c r="S36" i="4" s="1"/>
  <c r="U36" i="4" s="1"/>
  <c r="R35" i="4"/>
  <c r="T35" i="4" s="1"/>
  <c r="V35" i="4" s="1"/>
  <c r="Q35" i="4"/>
  <c r="S35" i="4" s="1"/>
  <c r="U35" i="4" s="1"/>
  <c r="R34" i="4"/>
  <c r="T34" i="4" s="1"/>
  <c r="V34" i="4" s="1"/>
  <c r="Q34" i="4"/>
  <c r="S34" i="4" s="1"/>
  <c r="U34" i="4" s="1"/>
  <c r="R27" i="4"/>
  <c r="T27" i="4" s="1"/>
  <c r="V27" i="4" s="1"/>
  <c r="Q27" i="4"/>
  <c r="S27" i="4" s="1"/>
  <c r="U27" i="4" s="1"/>
  <c r="R26" i="4"/>
  <c r="T26" i="4" s="1"/>
  <c r="V26" i="4" s="1"/>
  <c r="Q26" i="4"/>
  <c r="S26" i="4" s="1"/>
  <c r="U26" i="4" s="1"/>
  <c r="R25" i="4"/>
  <c r="T25" i="4" s="1"/>
  <c r="V25" i="4" s="1"/>
  <c r="Q25" i="4"/>
  <c r="S25" i="4" s="1"/>
  <c r="U25" i="4" s="1"/>
  <c r="R24" i="4"/>
  <c r="T24" i="4" s="1"/>
  <c r="V24" i="4" s="1"/>
  <c r="Q24" i="4"/>
  <c r="S24" i="4" s="1"/>
  <c r="U24" i="4" s="1"/>
  <c r="R23" i="4"/>
  <c r="T23" i="4" s="1"/>
  <c r="V23" i="4" s="1"/>
  <c r="Q23" i="4"/>
  <c r="S23" i="4" s="1"/>
  <c r="U23" i="4" s="1"/>
  <c r="R22" i="4"/>
  <c r="T22" i="4" s="1"/>
  <c r="V22" i="4" s="1"/>
  <c r="Q22" i="4"/>
  <c r="S22" i="4" s="1"/>
  <c r="U22" i="4" s="1"/>
  <c r="R21" i="4"/>
  <c r="T21" i="4" s="1"/>
  <c r="V21" i="4" s="1"/>
  <c r="Q21" i="4"/>
  <c r="S21" i="4" s="1"/>
  <c r="U21" i="4" s="1"/>
  <c r="R20" i="4"/>
  <c r="T20" i="4" s="1"/>
  <c r="V20" i="4" s="1"/>
  <c r="Q20" i="4"/>
  <c r="S20" i="4" s="1"/>
  <c r="U20" i="4" s="1"/>
  <c r="R19" i="4"/>
  <c r="T19" i="4" s="1"/>
  <c r="V19" i="4" s="1"/>
  <c r="Q19" i="4"/>
  <c r="S19" i="4" s="1"/>
  <c r="U19" i="4" s="1"/>
  <c r="R18" i="4"/>
  <c r="T18" i="4" s="1"/>
  <c r="V18" i="4" s="1"/>
  <c r="Q18" i="4"/>
  <c r="S18" i="4" s="1"/>
  <c r="U18" i="4" s="1"/>
  <c r="R17" i="4"/>
  <c r="T17" i="4" s="1"/>
  <c r="V17" i="4" s="1"/>
  <c r="Q17" i="4"/>
  <c r="S17" i="4" s="1"/>
  <c r="U17" i="4" s="1"/>
  <c r="R16" i="4"/>
  <c r="T16" i="4" s="1"/>
  <c r="V16" i="4" s="1"/>
  <c r="Q16" i="4"/>
  <c r="S16" i="4" s="1"/>
  <c r="U16" i="4" s="1"/>
  <c r="R15" i="4"/>
  <c r="T15" i="4" s="1"/>
  <c r="V15" i="4" s="1"/>
  <c r="Q15" i="4"/>
  <c r="S15" i="4" s="1"/>
  <c r="U15" i="4" s="1"/>
  <c r="R14" i="4"/>
  <c r="T14" i="4" s="1"/>
  <c r="V14" i="4" s="1"/>
  <c r="Q14" i="4"/>
  <c r="S14" i="4" s="1"/>
  <c r="U14" i="4" s="1"/>
  <c r="R13" i="4"/>
  <c r="T13" i="4" s="1"/>
  <c r="V13" i="4" s="1"/>
  <c r="Q13" i="4"/>
  <c r="S13" i="4" s="1"/>
  <c r="U13" i="4" s="1"/>
  <c r="R12" i="4"/>
  <c r="T12" i="4" s="1"/>
  <c r="V12" i="4" s="1"/>
  <c r="Q12" i="4"/>
  <c r="S12" i="4" s="1"/>
  <c r="U12" i="4" s="1"/>
  <c r="R11" i="4"/>
  <c r="T11" i="4" s="1"/>
  <c r="V11" i="4" s="1"/>
  <c r="Q11" i="4"/>
  <c r="S11" i="4" s="1"/>
  <c r="U11" i="4" s="1"/>
  <c r="R10" i="4"/>
  <c r="T10" i="4" s="1"/>
  <c r="V10" i="4" s="1"/>
  <c r="Q10" i="4"/>
  <c r="S10" i="4" s="1"/>
  <c r="U10" i="4" s="1"/>
  <c r="R9" i="4"/>
  <c r="T9" i="4" s="1"/>
  <c r="V9" i="4" s="1"/>
  <c r="Q9" i="4"/>
  <c r="S9" i="4" s="1"/>
  <c r="U9" i="4" s="1"/>
  <c r="R8" i="4"/>
  <c r="T8" i="4" s="1"/>
  <c r="V8" i="4" s="1"/>
  <c r="Q8" i="4"/>
  <c r="S8" i="4" s="1"/>
  <c r="U8" i="4" s="1"/>
  <c r="R7" i="4"/>
  <c r="T7" i="4" s="1"/>
  <c r="V7" i="4" s="1"/>
  <c r="Q7" i="4"/>
  <c r="S7" i="4" s="1"/>
  <c r="U7" i="4" s="1"/>
  <c r="R6" i="4"/>
  <c r="T6" i="4" s="1"/>
  <c r="V6" i="4" s="1"/>
  <c r="Q6" i="4"/>
  <c r="S6" i="4" s="1"/>
  <c r="U6" i="4" s="1"/>
  <c r="R5" i="4"/>
  <c r="T5" i="4" s="1"/>
  <c r="V5" i="4" s="1"/>
  <c r="Q5" i="4"/>
  <c r="S5" i="4" s="1"/>
  <c r="U5" i="4" s="1"/>
  <c r="R4" i="4"/>
  <c r="T4" i="4" s="1"/>
  <c r="V4" i="4" s="1"/>
  <c r="Q4" i="4"/>
  <c r="S4" i="4" s="1"/>
  <c r="U4" i="4" s="1"/>
  <c r="Q449" i="2"/>
  <c r="S449" i="2" s="1"/>
  <c r="U449" i="2" s="1"/>
  <c r="R448" i="2"/>
  <c r="T448" i="2" s="1"/>
  <c r="V448" i="2" s="1"/>
  <c r="Q448" i="2"/>
  <c r="S448" i="2" s="1"/>
  <c r="U448" i="2" s="1"/>
  <c r="R447" i="2"/>
  <c r="T447" i="2" s="1"/>
  <c r="V447" i="2" s="1"/>
  <c r="Q447" i="2"/>
  <c r="S447" i="2" s="1"/>
  <c r="U447" i="2" s="1"/>
  <c r="R446" i="2"/>
  <c r="T446" i="2" s="1"/>
  <c r="V446" i="2" s="1"/>
  <c r="Q446" i="2"/>
  <c r="S446" i="2" s="1"/>
  <c r="U446" i="2" s="1"/>
  <c r="R445" i="2"/>
  <c r="T445" i="2" s="1"/>
  <c r="V445" i="2" s="1"/>
  <c r="Q445" i="2"/>
  <c r="S445" i="2" s="1"/>
  <c r="U445" i="2" s="1"/>
  <c r="R444" i="2"/>
  <c r="T444" i="2" s="1"/>
  <c r="V444" i="2" s="1"/>
  <c r="Q444" i="2"/>
  <c r="S444" i="2" s="1"/>
  <c r="U444" i="2" s="1"/>
  <c r="R443" i="2"/>
  <c r="T443" i="2" s="1"/>
  <c r="V443" i="2" s="1"/>
  <c r="Q443" i="2"/>
  <c r="S443" i="2" s="1"/>
  <c r="U443" i="2" s="1"/>
  <c r="R442" i="2"/>
  <c r="T442" i="2" s="1"/>
  <c r="V442" i="2" s="1"/>
  <c r="Q442" i="2"/>
  <c r="S442" i="2" s="1"/>
  <c r="U442" i="2" s="1"/>
  <c r="R441" i="2"/>
  <c r="T441" i="2" s="1"/>
  <c r="V441" i="2" s="1"/>
  <c r="Q441" i="2"/>
  <c r="S441" i="2" s="1"/>
  <c r="U441" i="2" s="1"/>
  <c r="R440" i="2"/>
  <c r="T440" i="2" s="1"/>
  <c r="V440" i="2" s="1"/>
  <c r="Q440" i="2"/>
  <c r="S440" i="2" s="1"/>
  <c r="U440" i="2" s="1"/>
  <c r="R439" i="2"/>
  <c r="T439" i="2" s="1"/>
  <c r="V439" i="2" s="1"/>
  <c r="Q439" i="2"/>
  <c r="S439" i="2" s="1"/>
  <c r="U439" i="2" s="1"/>
  <c r="R438" i="2"/>
  <c r="T438" i="2" s="1"/>
  <c r="V438" i="2" s="1"/>
  <c r="Q438" i="2"/>
  <c r="S438" i="2" s="1"/>
  <c r="U438" i="2" s="1"/>
  <c r="R437" i="2"/>
  <c r="T437" i="2" s="1"/>
  <c r="V437" i="2" s="1"/>
  <c r="Q437" i="2"/>
  <c r="S437" i="2" s="1"/>
  <c r="U437" i="2" s="1"/>
  <c r="R436" i="2"/>
  <c r="T436" i="2" s="1"/>
  <c r="V436" i="2" s="1"/>
  <c r="Q436" i="2"/>
  <c r="S436" i="2" s="1"/>
  <c r="U436" i="2" s="1"/>
  <c r="R435" i="2"/>
  <c r="T435" i="2" s="1"/>
  <c r="V435" i="2" s="1"/>
  <c r="Q435" i="2"/>
  <c r="S435" i="2" s="1"/>
  <c r="U435" i="2" s="1"/>
  <c r="R434" i="2"/>
  <c r="T434" i="2" s="1"/>
  <c r="V434" i="2" s="1"/>
  <c r="Q434" i="2"/>
  <c r="S434" i="2" s="1"/>
  <c r="U434" i="2" s="1"/>
  <c r="R433" i="2"/>
  <c r="T433" i="2" s="1"/>
  <c r="V433" i="2" s="1"/>
  <c r="Q433" i="2"/>
  <c r="S433" i="2" s="1"/>
  <c r="U433" i="2" s="1"/>
  <c r="R432" i="2"/>
  <c r="T432" i="2" s="1"/>
  <c r="V432" i="2" s="1"/>
  <c r="Q432" i="2"/>
  <c r="S432" i="2" s="1"/>
  <c r="U432" i="2" s="1"/>
  <c r="R431" i="2"/>
  <c r="T431" i="2" s="1"/>
  <c r="V431" i="2" s="1"/>
  <c r="Q431" i="2"/>
  <c r="S431" i="2" s="1"/>
  <c r="U431" i="2" s="1"/>
  <c r="R430" i="2"/>
  <c r="T430" i="2" s="1"/>
  <c r="V430" i="2" s="1"/>
  <c r="Q430" i="2"/>
  <c r="S430" i="2" s="1"/>
  <c r="U430" i="2" s="1"/>
  <c r="R429" i="2"/>
  <c r="T429" i="2" s="1"/>
  <c r="V429" i="2" s="1"/>
  <c r="Q429" i="2"/>
  <c r="S429" i="2" s="1"/>
  <c r="U429" i="2" s="1"/>
  <c r="R428" i="2"/>
  <c r="T428" i="2" s="1"/>
  <c r="V428" i="2" s="1"/>
  <c r="Q428" i="2"/>
  <c r="S428" i="2" s="1"/>
  <c r="U428" i="2" s="1"/>
  <c r="R427" i="2"/>
  <c r="T427" i="2" s="1"/>
  <c r="V427" i="2" s="1"/>
  <c r="Q427" i="2"/>
  <c r="S427" i="2" s="1"/>
  <c r="U427" i="2" s="1"/>
  <c r="R426" i="2"/>
  <c r="T426" i="2" s="1"/>
  <c r="V426" i="2" s="1"/>
  <c r="Q426" i="2"/>
  <c r="S426" i="2" s="1"/>
  <c r="U426" i="2" s="1"/>
  <c r="R425" i="2"/>
  <c r="T425" i="2" s="1"/>
  <c r="V425" i="2" s="1"/>
  <c r="Q425" i="2"/>
  <c r="S425" i="2" s="1"/>
  <c r="U425" i="2" s="1"/>
  <c r="W418" i="2"/>
  <c r="Y418" i="2" s="1"/>
  <c r="AA418" i="2" s="1"/>
  <c r="V418" i="2"/>
  <c r="X418" i="2" s="1"/>
  <c r="Z418" i="2" s="1"/>
  <c r="W417" i="2"/>
  <c r="Y417" i="2" s="1"/>
  <c r="AA417" i="2" s="1"/>
  <c r="V417" i="2"/>
  <c r="X417" i="2" s="1"/>
  <c r="Z417" i="2" s="1"/>
  <c r="W416" i="2"/>
  <c r="Y416" i="2" s="1"/>
  <c r="AA416" i="2" s="1"/>
  <c r="V416" i="2"/>
  <c r="X416" i="2" s="1"/>
  <c r="Z416" i="2" s="1"/>
  <c r="W415" i="2"/>
  <c r="Y415" i="2" s="1"/>
  <c r="AA415" i="2" s="1"/>
  <c r="V415" i="2"/>
  <c r="X415" i="2" s="1"/>
  <c r="Z415" i="2" s="1"/>
  <c r="W414" i="2"/>
  <c r="Y414" i="2" s="1"/>
  <c r="AA414" i="2" s="1"/>
  <c r="V414" i="2"/>
  <c r="X414" i="2" s="1"/>
  <c r="Z414" i="2" s="1"/>
  <c r="W413" i="2"/>
  <c r="Y413" i="2" s="1"/>
  <c r="AA413" i="2" s="1"/>
  <c r="V413" i="2"/>
  <c r="X413" i="2" s="1"/>
  <c r="Z413" i="2" s="1"/>
  <c r="W412" i="2"/>
  <c r="Y412" i="2" s="1"/>
  <c r="AA412" i="2" s="1"/>
  <c r="V412" i="2"/>
  <c r="X412" i="2" s="1"/>
  <c r="Z412" i="2" s="1"/>
  <c r="W411" i="2"/>
  <c r="Y411" i="2" s="1"/>
  <c r="AA411" i="2" s="1"/>
  <c r="V411" i="2"/>
  <c r="X411" i="2" s="1"/>
  <c r="Z411" i="2" s="1"/>
  <c r="W410" i="2"/>
  <c r="Y410" i="2" s="1"/>
  <c r="AA410" i="2" s="1"/>
  <c r="V410" i="2"/>
  <c r="X410" i="2" s="1"/>
  <c r="Z410" i="2" s="1"/>
  <c r="W409" i="2"/>
  <c r="Y409" i="2" s="1"/>
  <c r="AA409" i="2" s="1"/>
  <c r="V409" i="2"/>
  <c r="X409" i="2" s="1"/>
  <c r="Z409" i="2" s="1"/>
  <c r="W408" i="2"/>
  <c r="Y408" i="2" s="1"/>
  <c r="AA408" i="2" s="1"/>
  <c r="V408" i="2"/>
  <c r="X408" i="2" s="1"/>
  <c r="Z408" i="2" s="1"/>
  <c r="W407" i="2"/>
  <c r="Y407" i="2" s="1"/>
  <c r="AA407" i="2" s="1"/>
  <c r="V407" i="2"/>
  <c r="X407" i="2" s="1"/>
  <c r="Z407" i="2" s="1"/>
  <c r="W406" i="2"/>
  <c r="Y406" i="2" s="1"/>
  <c r="AA406" i="2" s="1"/>
  <c r="V406" i="2"/>
  <c r="X406" i="2" s="1"/>
  <c r="Z406" i="2" s="1"/>
  <c r="W405" i="2"/>
  <c r="Y405" i="2" s="1"/>
  <c r="AA405" i="2" s="1"/>
  <c r="V405" i="2"/>
  <c r="X405" i="2" s="1"/>
  <c r="Z405" i="2" s="1"/>
  <c r="W404" i="2"/>
  <c r="Y404" i="2" s="1"/>
  <c r="AA404" i="2" s="1"/>
  <c r="V404" i="2"/>
  <c r="X404" i="2" s="1"/>
  <c r="Z404" i="2" s="1"/>
  <c r="W403" i="2"/>
  <c r="Y403" i="2" s="1"/>
  <c r="AA403" i="2" s="1"/>
  <c r="V403" i="2"/>
  <c r="X403" i="2" s="1"/>
  <c r="Z403" i="2" s="1"/>
  <c r="W402" i="2"/>
  <c r="Y402" i="2" s="1"/>
  <c r="AA402" i="2" s="1"/>
  <c r="V402" i="2"/>
  <c r="X402" i="2" s="1"/>
  <c r="Z402" i="2" s="1"/>
  <c r="W401" i="2"/>
  <c r="Y401" i="2" s="1"/>
  <c r="AA401" i="2" s="1"/>
  <c r="V401" i="2"/>
  <c r="X401" i="2" s="1"/>
  <c r="Z401" i="2" s="1"/>
  <c r="W400" i="2"/>
  <c r="Y400" i="2" s="1"/>
  <c r="AA400" i="2" s="1"/>
  <c r="V400" i="2"/>
  <c r="X400" i="2" s="1"/>
  <c r="Z400" i="2" s="1"/>
  <c r="W399" i="2"/>
  <c r="Y399" i="2" s="1"/>
  <c r="AA399" i="2" s="1"/>
  <c r="V399" i="2"/>
  <c r="X399" i="2" s="1"/>
  <c r="Z399" i="2" s="1"/>
  <c r="W398" i="2"/>
  <c r="Y398" i="2" s="1"/>
  <c r="AA398" i="2" s="1"/>
  <c r="V398" i="2"/>
  <c r="X398" i="2" s="1"/>
  <c r="Z398" i="2" s="1"/>
  <c r="W397" i="2"/>
  <c r="Y397" i="2" s="1"/>
  <c r="AA397" i="2" s="1"/>
  <c r="V397" i="2"/>
  <c r="X397" i="2" s="1"/>
  <c r="Z397" i="2" s="1"/>
  <c r="W396" i="2"/>
  <c r="Y396" i="2" s="1"/>
  <c r="AA396" i="2" s="1"/>
  <c r="V396" i="2"/>
  <c r="X396" i="2" s="1"/>
  <c r="Z396" i="2" s="1"/>
  <c r="W395" i="2"/>
  <c r="Y395" i="2" s="1"/>
  <c r="AA395" i="2" s="1"/>
  <c r="V395" i="2"/>
  <c r="X395" i="2" s="1"/>
  <c r="Z395" i="2" s="1"/>
  <c r="W388" i="2"/>
  <c r="Y388" i="2" s="1"/>
  <c r="AA388" i="2" s="1"/>
  <c r="V388" i="2"/>
  <c r="X388" i="2" s="1"/>
  <c r="Z388" i="2" s="1"/>
  <c r="W387" i="2"/>
  <c r="Y387" i="2" s="1"/>
  <c r="AA387" i="2" s="1"/>
  <c r="V387" i="2"/>
  <c r="X387" i="2" s="1"/>
  <c r="Z387" i="2" s="1"/>
  <c r="W386" i="2"/>
  <c r="Y386" i="2" s="1"/>
  <c r="AA386" i="2" s="1"/>
  <c r="V386" i="2"/>
  <c r="X386" i="2" s="1"/>
  <c r="Z386" i="2" s="1"/>
  <c r="W385" i="2"/>
  <c r="Y385" i="2" s="1"/>
  <c r="AA385" i="2" s="1"/>
  <c r="V385" i="2"/>
  <c r="X385" i="2" s="1"/>
  <c r="Z385" i="2" s="1"/>
  <c r="W384" i="2"/>
  <c r="Y384" i="2" s="1"/>
  <c r="AA384" i="2" s="1"/>
  <c r="V384" i="2"/>
  <c r="X384" i="2" s="1"/>
  <c r="Z384" i="2" s="1"/>
  <c r="W383" i="2"/>
  <c r="Y383" i="2" s="1"/>
  <c r="AA383" i="2" s="1"/>
  <c r="V383" i="2"/>
  <c r="X383" i="2" s="1"/>
  <c r="Z383" i="2" s="1"/>
  <c r="W382" i="2"/>
  <c r="Y382" i="2" s="1"/>
  <c r="AA382" i="2" s="1"/>
  <c r="V382" i="2"/>
  <c r="X382" i="2" s="1"/>
  <c r="Z382" i="2" s="1"/>
  <c r="W381" i="2"/>
  <c r="Y381" i="2" s="1"/>
  <c r="AA381" i="2" s="1"/>
  <c r="V381" i="2"/>
  <c r="X381" i="2" s="1"/>
  <c r="Z381" i="2" s="1"/>
  <c r="W380" i="2"/>
  <c r="Y380" i="2" s="1"/>
  <c r="AA380" i="2" s="1"/>
  <c r="V380" i="2"/>
  <c r="X380" i="2" s="1"/>
  <c r="Z380" i="2" s="1"/>
  <c r="W379" i="2"/>
  <c r="Y379" i="2" s="1"/>
  <c r="AA379" i="2" s="1"/>
  <c r="V379" i="2"/>
  <c r="X379" i="2" s="1"/>
  <c r="Z379" i="2" s="1"/>
  <c r="W378" i="2"/>
  <c r="Y378" i="2" s="1"/>
  <c r="AA378" i="2" s="1"/>
  <c r="V378" i="2"/>
  <c r="X378" i="2" s="1"/>
  <c r="Z378" i="2" s="1"/>
  <c r="W377" i="2"/>
  <c r="Y377" i="2" s="1"/>
  <c r="AA377" i="2" s="1"/>
  <c r="V377" i="2"/>
  <c r="X377" i="2" s="1"/>
  <c r="Z377" i="2" s="1"/>
  <c r="W376" i="2"/>
  <c r="Y376" i="2" s="1"/>
  <c r="AA376" i="2" s="1"/>
  <c r="V376" i="2"/>
  <c r="X376" i="2" s="1"/>
  <c r="Z376" i="2" s="1"/>
  <c r="W375" i="2"/>
  <c r="Y375" i="2" s="1"/>
  <c r="AA375" i="2" s="1"/>
  <c r="V375" i="2"/>
  <c r="X375" i="2" s="1"/>
  <c r="Z375" i="2" s="1"/>
  <c r="W374" i="2"/>
  <c r="Y374" i="2" s="1"/>
  <c r="AA374" i="2" s="1"/>
  <c r="V374" i="2"/>
  <c r="X374" i="2" s="1"/>
  <c r="Z374" i="2" s="1"/>
  <c r="W373" i="2"/>
  <c r="Y373" i="2" s="1"/>
  <c r="AA373" i="2" s="1"/>
  <c r="V373" i="2"/>
  <c r="X373" i="2" s="1"/>
  <c r="Z373" i="2" s="1"/>
  <c r="W372" i="2"/>
  <c r="Y372" i="2" s="1"/>
  <c r="AA372" i="2" s="1"/>
  <c r="V372" i="2"/>
  <c r="X372" i="2" s="1"/>
  <c r="Z372" i="2" s="1"/>
  <c r="W371" i="2"/>
  <c r="Y371" i="2" s="1"/>
  <c r="AA371" i="2" s="1"/>
  <c r="V371" i="2"/>
  <c r="X371" i="2" s="1"/>
  <c r="Z371" i="2" s="1"/>
  <c r="W370" i="2"/>
  <c r="Y370" i="2" s="1"/>
  <c r="AA370" i="2" s="1"/>
  <c r="V370" i="2"/>
  <c r="X370" i="2" s="1"/>
  <c r="Z370" i="2" s="1"/>
  <c r="W369" i="2"/>
  <c r="Y369" i="2" s="1"/>
  <c r="AA369" i="2" s="1"/>
  <c r="V369" i="2"/>
  <c r="X369" i="2" s="1"/>
  <c r="Z369" i="2" s="1"/>
  <c r="W368" i="2"/>
  <c r="Y368" i="2" s="1"/>
  <c r="AA368" i="2" s="1"/>
  <c r="V368" i="2"/>
  <c r="X368" i="2" s="1"/>
  <c r="Z368" i="2" s="1"/>
  <c r="W367" i="2"/>
  <c r="Y367" i="2" s="1"/>
  <c r="AA367" i="2" s="1"/>
  <c r="V367" i="2"/>
  <c r="X367" i="2" s="1"/>
  <c r="Z367" i="2" s="1"/>
  <c r="W366" i="2"/>
  <c r="Y366" i="2" s="1"/>
  <c r="AA366" i="2" s="1"/>
  <c r="V366" i="2"/>
  <c r="X366" i="2" s="1"/>
  <c r="Z366" i="2" s="1"/>
  <c r="W365" i="2"/>
  <c r="Y365" i="2" s="1"/>
  <c r="AA365" i="2" s="1"/>
  <c r="V365" i="2"/>
  <c r="X365" i="2" s="1"/>
  <c r="Z365" i="2" s="1"/>
  <c r="W358" i="2"/>
  <c r="Y358" i="2" s="1"/>
  <c r="AA358" i="2" s="1"/>
  <c r="V358" i="2"/>
  <c r="X358" i="2" s="1"/>
  <c r="Z358" i="2" s="1"/>
  <c r="W357" i="2"/>
  <c r="Y357" i="2" s="1"/>
  <c r="AA357" i="2" s="1"/>
  <c r="V357" i="2"/>
  <c r="X357" i="2" s="1"/>
  <c r="Z357" i="2" s="1"/>
  <c r="W356" i="2"/>
  <c r="Y356" i="2" s="1"/>
  <c r="AA356" i="2" s="1"/>
  <c r="V356" i="2"/>
  <c r="X356" i="2" s="1"/>
  <c r="Z356" i="2" s="1"/>
  <c r="W355" i="2"/>
  <c r="Y355" i="2" s="1"/>
  <c r="AA355" i="2" s="1"/>
  <c r="V355" i="2"/>
  <c r="X355" i="2" s="1"/>
  <c r="Z355" i="2" s="1"/>
  <c r="W354" i="2"/>
  <c r="Y354" i="2" s="1"/>
  <c r="AA354" i="2" s="1"/>
  <c r="V354" i="2"/>
  <c r="X354" i="2" s="1"/>
  <c r="Z354" i="2" s="1"/>
  <c r="W353" i="2"/>
  <c r="Y353" i="2" s="1"/>
  <c r="AA353" i="2" s="1"/>
  <c r="V353" i="2"/>
  <c r="X353" i="2" s="1"/>
  <c r="Z353" i="2" s="1"/>
  <c r="W352" i="2"/>
  <c r="Y352" i="2" s="1"/>
  <c r="AA352" i="2" s="1"/>
  <c r="V352" i="2"/>
  <c r="X352" i="2" s="1"/>
  <c r="Z352" i="2" s="1"/>
  <c r="W351" i="2"/>
  <c r="Y351" i="2" s="1"/>
  <c r="AA351" i="2" s="1"/>
  <c r="V351" i="2"/>
  <c r="X351" i="2" s="1"/>
  <c r="Z351" i="2" s="1"/>
  <c r="W350" i="2"/>
  <c r="Y350" i="2" s="1"/>
  <c r="AA350" i="2" s="1"/>
  <c r="V350" i="2"/>
  <c r="X350" i="2" s="1"/>
  <c r="Z350" i="2" s="1"/>
  <c r="W349" i="2"/>
  <c r="Y349" i="2" s="1"/>
  <c r="AA349" i="2" s="1"/>
  <c r="V349" i="2"/>
  <c r="X349" i="2" s="1"/>
  <c r="Z349" i="2" s="1"/>
  <c r="W348" i="2"/>
  <c r="Y348" i="2" s="1"/>
  <c r="AA348" i="2" s="1"/>
  <c r="V348" i="2"/>
  <c r="X348" i="2" s="1"/>
  <c r="Z348" i="2" s="1"/>
  <c r="W347" i="2"/>
  <c r="Y347" i="2" s="1"/>
  <c r="AA347" i="2" s="1"/>
  <c r="V347" i="2"/>
  <c r="X347" i="2" s="1"/>
  <c r="Z347" i="2" s="1"/>
  <c r="W346" i="2"/>
  <c r="Y346" i="2" s="1"/>
  <c r="AA346" i="2" s="1"/>
  <c r="V346" i="2"/>
  <c r="X346" i="2" s="1"/>
  <c r="Z346" i="2" s="1"/>
  <c r="W345" i="2"/>
  <c r="Y345" i="2" s="1"/>
  <c r="AA345" i="2" s="1"/>
  <c r="V345" i="2"/>
  <c r="X345" i="2" s="1"/>
  <c r="Z345" i="2" s="1"/>
  <c r="W344" i="2"/>
  <c r="Y344" i="2" s="1"/>
  <c r="AA344" i="2" s="1"/>
  <c r="V344" i="2"/>
  <c r="X344" i="2" s="1"/>
  <c r="Z344" i="2" s="1"/>
  <c r="W343" i="2"/>
  <c r="Y343" i="2" s="1"/>
  <c r="AA343" i="2" s="1"/>
  <c r="V343" i="2"/>
  <c r="X343" i="2" s="1"/>
  <c r="Z343" i="2" s="1"/>
  <c r="W342" i="2"/>
  <c r="Y342" i="2" s="1"/>
  <c r="AA342" i="2" s="1"/>
  <c r="V342" i="2"/>
  <c r="X342" i="2" s="1"/>
  <c r="Z342" i="2" s="1"/>
  <c r="W341" i="2"/>
  <c r="Y341" i="2" s="1"/>
  <c r="AA341" i="2" s="1"/>
  <c r="V341" i="2"/>
  <c r="X341" i="2" s="1"/>
  <c r="Z341" i="2" s="1"/>
  <c r="W340" i="2"/>
  <c r="Y340" i="2" s="1"/>
  <c r="AA340" i="2" s="1"/>
  <c r="V340" i="2"/>
  <c r="X340" i="2" s="1"/>
  <c r="Z340" i="2" s="1"/>
  <c r="W339" i="2"/>
  <c r="Y339" i="2" s="1"/>
  <c r="AA339" i="2" s="1"/>
  <c r="V339" i="2"/>
  <c r="X339" i="2" s="1"/>
  <c r="Z339" i="2" s="1"/>
  <c r="W338" i="2"/>
  <c r="Y338" i="2" s="1"/>
  <c r="AA338" i="2" s="1"/>
  <c r="V338" i="2"/>
  <c r="X338" i="2" s="1"/>
  <c r="Z338" i="2" s="1"/>
  <c r="W337" i="2"/>
  <c r="Y337" i="2" s="1"/>
  <c r="AA337" i="2" s="1"/>
  <c r="V337" i="2"/>
  <c r="X337" i="2" s="1"/>
  <c r="Z337" i="2" s="1"/>
  <c r="W336" i="2"/>
  <c r="Y336" i="2" s="1"/>
  <c r="AA336" i="2" s="1"/>
  <c r="V336" i="2"/>
  <c r="X336" i="2" s="1"/>
  <c r="Z336" i="2" s="1"/>
  <c r="W335" i="2"/>
  <c r="Y335" i="2" s="1"/>
  <c r="AA335" i="2" s="1"/>
  <c r="V335" i="2"/>
  <c r="X335" i="2" s="1"/>
  <c r="Z335" i="2" s="1"/>
  <c r="W328" i="2"/>
  <c r="Y328" i="2" s="1"/>
  <c r="AA328" i="2" s="1"/>
  <c r="V328" i="2"/>
  <c r="X328" i="2" s="1"/>
  <c r="Z328" i="2" s="1"/>
  <c r="W327" i="2"/>
  <c r="Y327" i="2" s="1"/>
  <c r="AA327" i="2" s="1"/>
  <c r="V327" i="2"/>
  <c r="X327" i="2" s="1"/>
  <c r="Z327" i="2" s="1"/>
  <c r="W326" i="2"/>
  <c r="Y326" i="2" s="1"/>
  <c r="AA326" i="2" s="1"/>
  <c r="V326" i="2"/>
  <c r="X326" i="2" s="1"/>
  <c r="Z326" i="2" s="1"/>
  <c r="W325" i="2"/>
  <c r="Y325" i="2" s="1"/>
  <c r="AA325" i="2" s="1"/>
  <c r="V325" i="2"/>
  <c r="X325" i="2" s="1"/>
  <c r="Z325" i="2" s="1"/>
  <c r="W324" i="2"/>
  <c r="Y324" i="2" s="1"/>
  <c r="AA324" i="2" s="1"/>
  <c r="V324" i="2"/>
  <c r="X324" i="2" s="1"/>
  <c r="Z324" i="2" s="1"/>
  <c r="W323" i="2"/>
  <c r="Y323" i="2" s="1"/>
  <c r="AA323" i="2" s="1"/>
  <c r="V323" i="2"/>
  <c r="X323" i="2" s="1"/>
  <c r="Z323" i="2" s="1"/>
  <c r="W322" i="2"/>
  <c r="Y322" i="2" s="1"/>
  <c r="AA322" i="2" s="1"/>
  <c r="V322" i="2"/>
  <c r="X322" i="2" s="1"/>
  <c r="Z322" i="2" s="1"/>
  <c r="W321" i="2"/>
  <c r="Y321" i="2" s="1"/>
  <c r="AA321" i="2" s="1"/>
  <c r="V321" i="2"/>
  <c r="X321" i="2" s="1"/>
  <c r="Z321" i="2" s="1"/>
  <c r="W320" i="2"/>
  <c r="Y320" i="2" s="1"/>
  <c r="AA320" i="2" s="1"/>
  <c r="V320" i="2"/>
  <c r="X320" i="2" s="1"/>
  <c r="Z320" i="2" s="1"/>
  <c r="W319" i="2"/>
  <c r="Y319" i="2" s="1"/>
  <c r="AA319" i="2" s="1"/>
  <c r="V319" i="2"/>
  <c r="X319" i="2" s="1"/>
  <c r="Z319" i="2" s="1"/>
  <c r="W318" i="2"/>
  <c r="Y318" i="2" s="1"/>
  <c r="AA318" i="2" s="1"/>
  <c r="V318" i="2"/>
  <c r="X318" i="2" s="1"/>
  <c r="Z318" i="2" s="1"/>
  <c r="W317" i="2"/>
  <c r="Y317" i="2" s="1"/>
  <c r="AA317" i="2" s="1"/>
  <c r="V317" i="2"/>
  <c r="X317" i="2" s="1"/>
  <c r="Z317" i="2" s="1"/>
  <c r="W316" i="2"/>
  <c r="Y316" i="2" s="1"/>
  <c r="AA316" i="2" s="1"/>
  <c r="V316" i="2"/>
  <c r="X316" i="2" s="1"/>
  <c r="Z316" i="2" s="1"/>
  <c r="W315" i="2"/>
  <c r="Y315" i="2" s="1"/>
  <c r="AA315" i="2" s="1"/>
  <c r="V315" i="2"/>
  <c r="X315" i="2" s="1"/>
  <c r="Z315" i="2" s="1"/>
  <c r="W314" i="2"/>
  <c r="Y314" i="2" s="1"/>
  <c r="AA314" i="2" s="1"/>
  <c r="V314" i="2"/>
  <c r="X314" i="2" s="1"/>
  <c r="Z314" i="2" s="1"/>
  <c r="W313" i="2"/>
  <c r="Y313" i="2" s="1"/>
  <c r="AA313" i="2" s="1"/>
  <c r="V313" i="2"/>
  <c r="X313" i="2" s="1"/>
  <c r="Z313" i="2" s="1"/>
  <c r="W312" i="2"/>
  <c r="Y312" i="2" s="1"/>
  <c r="AA312" i="2" s="1"/>
  <c r="V312" i="2"/>
  <c r="X312" i="2" s="1"/>
  <c r="Z312" i="2" s="1"/>
  <c r="W311" i="2"/>
  <c r="Y311" i="2" s="1"/>
  <c r="AA311" i="2" s="1"/>
  <c r="V311" i="2"/>
  <c r="X311" i="2" s="1"/>
  <c r="Z311" i="2" s="1"/>
  <c r="W310" i="2"/>
  <c r="Y310" i="2" s="1"/>
  <c r="AA310" i="2" s="1"/>
  <c r="V310" i="2"/>
  <c r="X310" i="2" s="1"/>
  <c r="Z310" i="2" s="1"/>
  <c r="W309" i="2"/>
  <c r="Y309" i="2" s="1"/>
  <c r="AA309" i="2" s="1"/>
  <c r="V309" i="2"/>
  <c r="X309" i="2" s="1"/>
  <c r="Z309" i="2" s="1"/>
  <c r="W308" i="2"/>
  <c r="Y308" i="2" s="1"/>
  <c r="AA308" i="2" s="1"/>
  <c r="V308" i="2"/>
  <c r="X308" i="2" s="1"/>
  <c r="Z308" i="2" s="1"/>
  <c r="W307" i="2"/>
  <c r="Y307" i="2" s="1"/>
  <c r="AA307" i="2" s="1"/>
  <c r="V307" i="2"/>
  <c r="X307" i="2" s="1"/>
  <c r="Z307" i="2" s="1"/>
  <c r="W306" i="2"/>
  <c r="Y306" i="2" s="1"/>
  <c r="AA306" i="2" s="1"/>
  <c r="V306" i="2"/>
  <c r="X306" i="2" s="1"/>
  <c r="Z306" i="2" s="1"/>
  <c r="W305" i="2"/>
  <c r="Y305" i="2" s="1"/>
  <c r="AA305" i="2" s="1"/>
  <c r="V305" i="2"/>
  <c r="X305" i="2" s="1"/>
  <c r="Z305" i="2" s="1"/>
  <c r="W298" i="2"/>
  <c r="Y298" i="2" s="1"/>
  <c r="V298" i="2"/>
  <c r="X298" i="2" s="1"/>
  <c r="W297" i="2"/>
  <c r="Y297" i="2" s="1"/>
  <c r="V297" i="2"/>
  <c r="X297" i="2" s="1"/>
  <c r="W296" i="2"/>
  <c r="Y296" i="2" s="1"/>
  <c r="V296" i="2"/>
  <c r="X296" i="2" s="1"/>
  <c r="W295" i="2"/>
  <c r="Y295" i="2" s="1"/>
  <c r="V295" i="2"/>
  <c r="X295" i="2" s="1"/>
  <c r="W294" i="2"/>
  <c r="Y294" i="2" s="1"/>
  <c r="V294" i="2"/>
  <c r="X294" i="2" s="1"/>
  <c r="W293" i="2"/>
  <c r="Y293" i="2" s="1"/>
  <c r="V293" i="2"/>
  <c r="X293" i="2" s="1"/>
  <c r="W292" i="2"/>
  <c r="Y292" i="2" s="1"/>
  <c r="V292" i="2"/>
  <c r="X292" i="2" s="1"/>
  <c r="W291" i="2"/>
  <c r="Y291" i="2" s="1"/>
  <c r="V291" i="2"/>
  <c r="X291" i="2" s="1"/>
  <c r="W290" i="2"/>
  <c r="Y290" i="2" s="1"/>
  <c r="V290" i="2"/>
  <c r="X290" i="2" s="1"/>
  <c r="W289" i="2"/>
  <c r="Y289" i="2" s="1"/>
  <c r="V289" i="2"/>
  <c r="X289" i="2" s="1"/>
  <c r="W288" i="2"/>
  <c r="Y288" i="2" s="1"/>
  <c r="V288" i="2"/>
  <c r="X288" i="2" s="1"/>
  <c r="W287" i="2"/>
  <c r="Y287" i="2" s="1"/>
  <c r="V287" i="2"/>
  <c r="X287" i="2" s="1"/>
  <c r="W286" i="2"/>
  <c r="Y286" i="2" s="1"/>
  <c r="V286" i="2"/>
  <c r="X286" i="2" s="1"/>
  <c r="W285" i="2"/>
  <c r="Y285" i="2" s="1"/>
  <c r="V285" i="2"/>
  <c r="X285" i="2" s="1"/>
  <c r="W284" i="2"/>
  <c r="Y284" i="2" s="1"/>
  <c r="V284" i="2"/>
  <c r="X284" i="2" s="1"/>
  <c r="W283" i="2"/>
  <c r="Y283" i="2" s="1"/>
  <c r="V283" i="2"/>
  <c r="X283" i="2" s="1"/>
  <c r="W282" i="2"/>
  <c r="Y282" i="2" s="1"/>
  <c r="V282" i="2"/>
  <c r="X282" i="2" s="1"/>
  <c r="W281" i="2"/>
  <c r="Y281" i="2" s="1"/>
  <c r="V281" i="2"/>
  <c r="X281" i="2" s="1"/>
  <c r="W280" i="2"/>
  <c r="Y280" i="2" s="1"/>
  <c r="V280" i="2"/>
  <c r="X280" i="2" s="1"/>
  <c r="W279" i="2"/>
  <c r="Y279" i="2" s="1"/>
  <c r="V279" i="2"/>
  <c r="X279" i="2" s="1"/>
  <c r="W278" i="2"/>
  <c r="Y278" i="2" s="1"/>
  <c r="V278" i="2"/>
  <c r="X278" i="2" s="1"/>
  <c r="W277" i="2"/>
  <c r="Y277" i="2" s="1"/>
  <c r="V277" i="2"/>
  <c r="X277" i="2" s="1"/>
  <c r="W276" i="2"/>
  <c r="Y276" i="2" s="1"/>
  <c r="V276" i="2"/>
  <c r="X276" i="2" s="1"/>
  <c r="W275" i="2"/>
  <c r="Y275" i="2" s="1"/>
  <c r="V275" i="2"/>
  <c r="X275" i="2" s="1"/>
  <c r="W268" i="2"/>
  <c r="V268" i="2"/>
  <c r="W267" i="2"/>
  <c r="V267" i="2"/>
  <c r="W266" i="2"/>
  <c r="V266" i="2"/>
  <c r="W265" i="2"/>
  <c r="V265" i="2"/>
  <c r="W264" i="2"/>
  <c r="V264" i="2"/>
  <c r="W263" i="2"/>
  <c r="V263" i="2"/>
  <c r="W262" i="2"/>
  <c r="V262" i="2"/>
  <c r="W261" i="2"/>
  <c r="V261" i="2"/>
  <c r="W260" i="2"/>
  <c r="V260" i="2"/>
  <c r="W259" i="2"/>
  <c r="V259" i="2"/>
  <c r="W258" i="2"/>
  <c r="V258" i="2"/>
  <c r="W257" i="2"/>
  <c r="V257" i="2"/>
  <c r="W256" i="2"/>
  <c r="V256" i="2"/>
  <c r="W255" i="2"/>
  <c r="V255" i="2"/>
  <c r="W254" i="2"/>
  <c r="V254" i="2"/>
  <c r="W253" i="2"/>
  <c r="V253" i="2"/>
  <c r="V252" i="2"/>
  <c r="W251" i="2"/>
  <c r="V251" i="2"/>
  <c r="W250" i="2"/>
  <c r="V250" i="2"/>
  <c r="W249" i="2"/>
  <c r="V249" i="2"/>
  <c r="W248" i="2"/>
  <c r="V248" i="2"/>
  <c r="W247" i="2"/>
  <c r="V247" i="2"/>
  <c r="W246" i="2"/>
  <c r="V246" i="2"/>
  <c r="W245" i="2"/>
  <c r="V245" i="2"/>
  <c r="W238" i="2"/>
  <c r="Y238" i="2" s="1"/>
  <c r="AA238" i="2" s="1"/>
  <c r="V238" i="2"/>
  <c r="X238" i="2" s="1"/>
  <c r="Z238" i="2" s="1"/>
  <c r="W237" i="2"/>
  <c r="Y237" i="2" s="1"/>
  <c r="AA237" i="2" s="1"/>
  <c r="V237" i="2"/>
  <c r="X237" i="2" s="1"/>
  <c r="Z237" i="2" s="1"/>
  <c r="W236" i="2"/>
  <c r="Y236" i="2" s="1"/>
  <c r="AA236" i="2" s="1"/>
  <c r="V236" i="2"/>
  <c r="X236" i="2" s="1"/>
  <c r="Z236" i="2" s="1"/>
  <c r="W235" i="2"/>
  <c r="Y235" i="2" s="1"/>
  <c r="AA235" i="2" s="1"/>
  <c r="V235" i="2"/>
  <c r="X235" i="2" s="1"/>
  <c r="Z235" i="2" s="1"/>
  <c r="W234" i="2"/>
  <c r="Y234" i="2" s="1"/>
  <c r="AA234" i="2" s="1"/>
  <c r="V234" i="2"/>
  <c r="X234" i="2" s="1"/>
  <c r="Z234" i="2" s="1"/>
  <c r="W233" i="2"/>
  <c r="Y233" i="2" s="1"/>
  <c r="AA233" i="2" s="1"/>
  <c r="V233" i="2"/>
  <c r="X233" i="2" s="1"/>
  <c r="Z233" i="2" s="1"/>
  <c r="W232" i="2"/>
  <c r="Y232" i="2" s="1"/>
  <c r="AA232" i="2" s="1"/>
  <c r="V232" i="2"/>
  <c r="X232" i="2" s="1"/>
  <c r="Z232" i="2" s="1"/>
  <c r="W231" i="2"/>
  <c r="Y231" i="2" s="1"/>
  <c r="AA231" i="2" s="1"/>
  <c r="V231" i="2"/>
  <c r="X231" i="2" s="1"/>
  <c r="Z231" i="2" s="1"/>
  <c r="W230" i="2"/>
  <c r="Y230" i="2" s="1"/>
  <c r="AA230" i="2" s="1"/>
  <c r="V230" i="2"/>
  <c r="X230" i="2" s="1"/>
  <c r="Z230" i="2" s="1"/>
  <c r="W229" i="2"/>
  <c r="Y229" i="2" s="1"/>
  <c r="AA229" i="2" s="1"/>
  <c r="V229" i="2"/>
  <c r="X229" i="2" s="1"/>
  <c r="Z229" i="2" s="1"/>
  <c r="W228" i="2"/>
  <c r="Y228" i="2" s="1"/>
  <c r="AA228" i="2" s="1"/>
  <c r="V228" i="2"/>
  <c r="X228" i="2" s="1"/>
  <c r="Z228" i="2" s="1"/>
  <c r="W227" i="2"/>
  <c r="Y227" i="2" s="1"/>
  <c r="AA227" i="2" s="1"/>
  <c r="V227" i="2"/>
  <c r="X227" i="2" s="1"/>
  <c r="Z227" i="2" s="1"/>
  <c r="W226" i="2"/>
  <c r="Y226" i="2" s="1"/>
  <c r="AA226" i="2" s="1"/>
  <c r="V226" i="2"/>
  <c r="X226" i="2" s="1"/>
  <c r="Z226" i="2" s="1"/>
  <c r="W225" i="2"/>
  <c r="Y225" i="2" s="1"/>
  <c r="AA225" i="2" s="1"/>
  <c r="V225" i="2"/>
  <c r="X225" i="2" s="1"/>
  <c r="Z225" i="2" s="1"/>
  <c r="W224" i="2"/>
  <c r="Y224" i="2" s="1"/>
  <c r="AA224" i="2" s="1"/>
  <c r="V224" i="2"/>
  <c r="X224" i="2" s="1"/>
  <c r="Z224" i="2" s="1"/>
  <c r="W223" i="2"/>
  <c r="Y223" i="2" s="1"/>
  <c r="AA223" i="2" s="1"/>
  <c r="V223" i="2"/>
  <c r="X223" i="2" s="1"/>
  <c r="Z223" i="2" s="1"/>
  <c r="W222" i="2"/>
  <c r="Y222" i="2" s="1"/>
  <c r="AA222" i="2" s="1"/>
  <c r="V222" i="2"/>
  <c r="X222" i="2" s="1"/>
  <c r="Z222" i="2" s="1"/>
  <c r="W221" i="2"/>
  <c r="Y221" i="2" s="1"/>
  <c r="AA221" i="2" s="1"/>
  <c r="V221" i="2"/>
  <c r="X221" i="2" s="1"/>
  <c r="Z221" i="2" s="1"/>
  <c r="W220" i="2"/>
  <c r="Y220" i="2" s="1"/>
  <c r="AA220" i="2" s="1"/>
  <c r="V220" i="2"/>
  <c r="X220" i="2" s="1"/>
  <c r="Z220" i="2" s="1"/>
  <c r="W219" i="2"/>
  <c r="Y219" i="2" s="1"/>
  <c r="AA219" i="2" s="1"/>
  <c r="V219" i="2"/>
  <c r="X219" i="2" s="1"/>
  <c r="Z219" i="2" s="1"/>
  <c r="W218" i="2"/>
  <c r="Y218" i="2" s="1"/>
  <c r="AA218" i="2" s="1"/>
  <c r="V218" i="2"/>
  <c r="X218" i="2" s="1"/>
  <c r="Z218" i="2" s="1"/>
  <c r="W217" i="2"/>
  <c r="Y217" i="2" s="1"/>
  <c r="AA217" i="2" s="1"/>
  <c r="V217" i="2"/>
  <c r="X217" i="2" s="1"/>
  <c r="Z217" i="2" s="1"/>
  <c r="W216" i="2"/>
  <c r="Y216" i="2" s="1"/>
  <c r="AA216" i="2" s="1"/>
  <c r="V216" i="2"/>
  <c r="X216" i="2" s="1"/>
  <c r="Z216" i="2" s="1"/>
  <c r="W215" i="2"/>
  <c r="Y215" i="2" s="1"/>
  <c r="AA215" i="2" s="1"/>
  <c r="V215" i="2"/>
  <c r="X215" i="2" s="1"/>
  <c r="Z215" i="2" s="1"/>
  <c r="W208" i="2"/>
  <c r="Y208" i="2" s="1"/>
  <c r="AA208" i="2" s="1"/>
  <c r="V208" i="2"/>
  <c r="X208" i="2" s="1"/>
  <c r="Z208" i="2" s="1"/>
  <c r="W207" i="2"/>
  <c r="Y207" i="2" s="1"/>
  <c r="AA207" i="2" s="1"/>
  <c r="V207" i="2"/>
  <c r="X207" i="2" s="1"/>
  <c r="Z207" i="2" s="1"/>
  <c r="W206" i="2"/>
  <c r="Y206" i="2" s="1"/>
  <c r="AA206" i="2" s="1"/>
  <c r="V206" i="2"/>
  <c r="X206" i="2" s="1"/>
  <c r="Z206" i="2" s="1"/>
  <c r="W205" i="2"/>
  <c r="Y205" i="2" s="1"/>
  <c r="AA205" i="2" s="1"/>
  <c r="V205" i="2"/>
  <c r="X205" i="2" s="1"/>
  <c r="Z205" i="2" s="1"/>
  <c r="W204" i="2"/>
  <c r="Y204" i="2" s="1"/>
  <c r="AA204" i="2" s="1"/>
  <c r="V204" i="2"/>
  <c r="X204" i="2" s="1"/>
  <c r="Z204" i="2" s="1"/>
  <c r="W203" i="2"/>
  <c r="Y203" i="2" s="1"/>
  <c r="AA203" i="2" s="1"/>
  <c r="V203" i="2"/>
  <c r="X203" i="2" s="1"/>
  <c r="Z203" i="2" s="1"/>
  <c r="W202" i="2"/>
  <c r="Y202" i="2" s="1"/>
  <c r="AA202" i="2" s="1"/>
  <c r="V202" i="2"/>
  <c r="X202" i="2" s="1"/>
  <c r="Z202" i="2" s="1"/>
  <c r="W201" i="2"/>
  <c r="Y201" i="2" s="1"/>
  <c r="AA201" i="2" s="1"/>
  <c r="V201" i="2"/>
  <c r="X201" i="2" s="1"/>
  <c r="Z201" i="2" s="1"/>
  <c r="W200" i="2"/>
  <c r="Y200" i="2" s="1"/>
  <c r="AA200" i="2" s="1"/>
  <c r="V200" i="2"/>
  <c r="X200" i="2" s="1"/>
  <c r="Z200" i="2" s="1"/>
  <c r="W199" i="2"/>
  <c r="Y199" i="2" s="1"/>
  <c r="AA199" i="2" s="1"/>
  <c r="V199" i="2"/>
  <c r="X199" i="2" s="1"/>
  <c r="Z199" i="2" s="1"/>
  <c r="W198" i="2"/>
  <c r="Y198" i="2" s="1"/>
  <c r="AA198" i="2" s="1"/>
  <c r="V198" i="2"/>
  <c r="X198" i="2" s="1"/>
  <c r="Z198" i="2" s="1"/>
  <c r="W197" i="2"/>
  <c r="Y197" i="2" s="1"/>
  <c r="AA197" i="2" s="1"/>
  <c r="V197" i="2"/>
  <c r="X197" i="2" s="1"/>
  <c r="Z197" i="2" s="1"/>
  <c r="W196" i="2"/>
  <c r="Y196" i="2" s="1"/>
  <c r="AA196" i="2" s="1"/>
  <c r="V196" i="2"/>
  <c r="X196" i="2" s="1"/>
  <c r="Z196" i="2" s="1"/>
  <c r="W195" i="2"/>
  <c r="Y195" i="2" s="1"/>
  <c r="AA195" i="2" s="1"/>
  <c r="V195" i="2"/>
  <c r="X195" i="2" s="1"/>
  <c r="Z195" i="2" s="1"/>
  <c r="W194" i="2"/>
  <c r="Y194" i="2" s="1"/>
  <c r="AA194" i="2" s="1"/>
  <c r="V194" i="2"/>
  <c r="X194" i="2" s="1"/>
  <c r="Z194" i="2" s="1"/>
  <c r="W193" i="2"/>
  <c r="Y193" i="2" s="1"/>
  <c r="AA193" i="2" s="1"/>
  <c r="V193" i="2"/>
  <c r="X193" i="2" s="1"/>
  <c r="Z193" i="2" s="1"/>
  <c r="W192" i="2"/>
  <c r="Y192" i="2" s="1"/>
  <c r="AA192" i="2" s="1"/>
  <c r="V192" i="2"/>
  <c r="X192" i="2" s="1"/>
  <c r="Z192" i="2" s="1"/>
  <c r="W191" i="2"/>
  <c r="Y191" i="2" s="1"/>
  <c r="AA191" i="2" s="1"/>
  <c r="V191" i="2"/>
  <c r="X191" i="2" s="1"/>
  <c r="Z191" i="2" s="1"/>
  <c r="W190" i="2"/>
  <c r="Y190" i="2" s="1"/>
  <c r="AA190" i="2" s="1"/>
  <c r="V190" i="2"/>
  <c r="X190" i="2" s="1"/>
  <c r="Z190" i="2" s="1"/>
  <c r="W189" i="2"/>
  <c r="Y189" i="2" s="1"/>
  <c r="AA189" i="2" s="1"/>
  <c r="V189" i="2"/>
  <c r="X189" i="2" s="1"/>
  <c r="Z189" i="2" s="1"/>
  <c r="W188" i="2"/>
  <c r="Y188" i="2" s="1"/>
  <c r="AA188" i="2" s="1"/>
  <c r="V188" i="2"/>
  <c r="X188" i="2" s="1"/>
  <c r="Z188" i="2" s="1"/>
  <c r="W187" i="2"/>
  <c r="Y187" i="2" s="1"/>
  <c r="AA187" i="2" s="1"/>
  <c r="V187" i="2"/>
  <c r="X187" i="2" s="1"/>
  <c r="Z187" i="2" s="1"/>
  <c r="W186" i="2"/>
  <c r="Y186" i="2" s="1"/>
  <c r="AA186" i="2" s="1"/>
  <c r="V186" i="2"/>
  <c r="X186" i="2" s="1"/>
  <c r="Z186" i="2" s="1"/>
  <c r="W185" i="2"/>
  <c r="Y185" i="2" s="1"/>
  <c r="AA185" i="2" s="1"/>
  <c r="V185" i="2"/>
  <c r="X185" i="2" s="1"/>
  <c r="Z185" i="2" s="1"/>
  <c r="W178" i="2"/>
  <c r="Y178" i="2" s="1"/>
  <c r="AA178" i="2" s="1"/>
  <c r="V178" i="2"/>
  <c r="X178" i="2" s="1"/>
  <c r="Z178" i="2" s="1"/>
  <c r="W177" i="2"/>
  <c r="Y177" i="2" s="1"/>
  <c r="AA177" i="2" s="1"/>
  <c r="V177" i="2"/>
  <c r="X177" i="2" s="1"/>
  <c r="Z177" i="2" s="1"/>
  <c r="W176" i="2"/>
  <c r="Y176" i="2" s="1"/>
  <c r="AA176" i="2" s="1"/>
  <c r="V176" i="2"/>
  <c r="X176" i="2" s="1"/>
  <c r="Z176" i="2" s="1"/>
  <c r="W175" i="2"/>
  <c r="Y175" i="2" s="1"/>
  <c r="AA175" i="2" s="1"/>
  <c r="V175" i="2"/>
  <c r="X175" i="2" s="1"/>
  <c r="Z175" i="2" s="1"/>
  <c r="W174" i="2"/>
  <c r="Y174" i="2" s="1"/>
  <c r="AA174" i="2" s="1"/>
  <c r="V174" i="2"/>
  <c r="X174" i="2" s="1"/>
  <c r="Z174" i="2" s="1"/>
  <c r="W173" i="2"/>
  <c r="Y173" i="2" s="1"/>
  <c r="AA173" i="2" s="1"/>
  <c r="V173" i="2"/>
  <c r="X173" i="2" s="1"/>
  <c r="Z173" i="2" s="1"/>
  <c r="W172" i="2"/>
  <c r="Y172" i="2" s="1"/>
  <c r="AA172" i="2" s="1"/>
  <c r="V172" i="2"/>
  <c r="X172" i="2" s="1"/>
  <c r="Z172" i="2" s="1"/>
  <c r="W171" i="2"/>
  <c r="Y171" i="2" s="1"/>
  <c r="AA171" i="2" s="1"/>
  <c r="V171" i="2"/>
  <c r="X171" i="2" s="1"/>
  <c r="Z171" i="2" s="1"/>
  <c r="W170" i="2"/>
  <c r="Y170" i="2" s="1"/>
  <c r="AA170" i="2" s="1"/>
  <c r="V170" i="2"/>
  <c r="X170" i="2" s="1"/>
  <c r="Z170" i="2" s="1"/>
  <c r="W169" i="2"/>
  <c r="Y169" i="2" s="1"/>
  <c r="AA169" i="2" s="1"/>
  <c r="V169" i="2"/>
  <c r="X169" i="2" s="1"/>
  <c r="Z169" i="2" s="1"/>
  <c r="W168" i="2"/>
  <c r="Y168" i="2" s="1"/>
  <c r="AA168" i="2" s="1"/>
  <c r="V168" i="2"/>
  <c r="X168" i="2" s="1"/>
  <c r="Z168" i="2" s="1"/>
  <c r="W167" i="2"/>
  <c r="Y167" i="2" s="1"/>
  <c r="AA167" i="2" s="1"/>
  <c r="V167" i="2"/>
  <c r="X167" i="2" s="1"/>
  <c r="Z167" i="2" s="1"/>
  <c r="W166" i="2"/>
  <c r="Y166" i="2" s="1"/>
  <c r="AA166" i="2" s="1"/>
  <c r="V166" i="2"/>
  <c r="X166" i="2" s="1"/>
  <c r="Z166" i="2" s="1"/>
  <c r="W165" i="2"/>
  <c r="Y165" i="2" s="1"/>
  <c r="AA165" i="2" s="1"/>
  <c r="V165" i="2"/>
  <c r="X165" i="2" s="1"/>
  <c r="Z165" i="2" s="1"/>
  <c r="W164" i="2"/>
  <c r="Y164" i="2" s="1"/>
  <c r="AA164" i="2" s="1"/>
  <c r="V164" i="2"/>
  <c r="X164" i="2" s="1"/>
  <c r="Z164" i="2" s="1"/>
  <c r="W163" i="2"/>
  <c r="Y163" i="2" s="1"/>
  <c r="AA163" i="2" s="1"/>
  <c r="V163" i="2"/>
  <c r="X163" i="2" s="1"/>
  <c r="Z163" i="2" s="1"/>
  <c r="W162" i="2"/>
  <c r="Y162" i="2" s="1"/>
  <c r="AA162" i="2" s="1"/>
  <c r="V162" i="2"/>
  <c r="X162" i="2" s="1"/>
  <c r="Z162" i="2" s="1"/>
  <c r="W161" i="2"/>
  <c r="Y161" i="2" s="1"/>
  <c r="AA161" i="2" s="1"/>
  <c r="V161" i="2"/>
  <c r="X161" i="2" s="1"/>
  <c r="Z161" i="2" s="1"/>
  <c r="W160" i="2"/>
  <c r="Y160" i="2" s="1"/>
  <c r="AA160" i="2" s="1"/>
  <c r="V160" i="2"/>
  <c r="X160" i="2" s="1"/>
  <c r="Z160" i="2" s="1"/>
  <c r="W159" i="2"/>
  <c r="Y159" i="2" s="1"/>
  <c r="AA159" i="2" s="1"/>
  <c r="V159" i="2"/>
  <c r="X159" i="2" s="1"/>
  <c r="Z159" i="2" s="1"/>
  <c r="W158" i="2"/>
  <c r="Y158" i="2" s="1"/>
  <c r="AA158" i="2" s="1"/>
  <c r="V158" i="2"/>
  <c r="X158" i="2" s="1"/>
  <c r="Z158" i="2" s="1"/>
  <c r="W157" i="2"/>
  <c r="Y157" i="2" s="1"/>
  <c r="AA157" i="2" s="1"/>
  <c r="V157" i="2"/>
  <c r="X157" i="2" s="1"/>
  <c r="Z157" i="2" s="1"/>
  <c r="W156" i="2"/>
  <c r="Y156" i="2" s="1"/>
  <c r="AA156" i="2" s="1"/>
  <c r="V156" i="2"/>
  <c r="X156" i="2" s="1"/>
  <c r="Z156" i="2" s="1"/>
  <c r="W155" i="2"/>
  <c r="Y155" i="2" s="1"/>
  <c r="AA155" i="2" s="1"/>
  <c r="V155" i="2"/>
  <c r="X155" i="2" s="1"/>
  <c r="Z155" i="2" s="1"/>
  <c r="AG148" i="2"/>
  <c r="AF148" i="2"/>
  <c r="AG147" i="2"/>
  <c r="AF147" i="2"/>
  <c r="AG146" i="2"/>
  <c r="AF146" i="2"/>
  <c r="AG145" i="2"/>
  <c r="AF145" i="2"/>
  <c r="AG144" i="2"/>
  <c r="AF144" i="2"/>
  <c r="AG143" i="2"/>
  <c r="AF143" i="2"/>
  <c r="AG142" i="2"/>
  <c r="AF142" i="2"/>
  <c r="AG141" i="2"/>
  <c r="AF141" i="2"/>
  <c r="AG140" i="2"/>
  <c r="AF140" i="2"/>
  <c r="AG139" i="2"/>
  <c r="AF139" i="2"/>
  <c r="AG138" i="2"/>
  <c r="AF138" i="2"/>
  <c r="AG137" i="2"/>
  <c r="AF137" i="2"/>
  <c r="AG136" i="2"/>
  <c r="AF136" i="2"/>
  <c r="AG135" i="2"/>
  <c r="AF135" i="2"/>
  <c r="AG134" i="2"/>
  <c r="AF134" i="2"/>
  <c r="AG133" i="2"/>
  <c r="AF133" i="2"/>
  <c r="AG132" i="2"/>
  <c r="AF132" i="2"/>
  <c r="AG131" i="2"/>
  <c r="AF131" i="2"/>
  <c r="AG130" i="2"/>
  <c r="AF130" i="2"/>
  <c r="AG129" i="2"/>
  <c r="AF129" i="2"/>
  <c r="AG128" i="2"/>
  <c r="AF128" i="2"/>
  <c r="AG127" i="2"/>
  <c r="AF127" i="2"/>
  <c r="AG126" i="2"/>
  <c r="AF126" i="2"/>
  <c r="AG125" i="2"/>
  <c r="AF125" i="2"/>
  <c r="AG118" i="2"/>
  <c r="AI118" i="2" s="1"/>
  <c r="AK118" i="2" s="1"/>
  <c r="AF118" i="2"/>
  <c r="AH118" i="2" s="1"/>
  <c r="AJ118" i="2" s="1"/>
  <c r="AG117" i="2"/>
  <c r="AI117" i="2" s="1"/>
  <c r="AK117" i="2" s="1"/>
  <c r="AF117" i="2"/>
  <c r="AH117" i="2" s="1"/>
  <c r="AJ117" i="2" s="1"/>
  <c r="AG116" i="2"/>
  <c r="AI116" i="2" s="1"/>
  <c r="AK116" i="2" s="1"/>
  <c r="AF116" i="2"/>
  <c r="AH116" i="2" s="1"/>
  <c r="AJ116" i="2" s="1"/>
  <c r="AG115" i="2"/>
  <c r="AI115" i="2" s="1"/>
  <c r="AK115" i="2" s="1"/>
  <c r="AF115" i="2"/>
  <c r="AH115" i="2" s="1"/>
  <c r="AJ115" i="2" s="1"/>
  <c r="AG114" i="2"/>
  <c r="AI114" i="2" s="1"/>
  <c r="AK114" i="2" s="1"/>
  <c r="AF114" i="2"/>
  <c r="AH114" i="2" s="1"/>
  <c r="AJ114" i="2" s="1"/>
  <c r="AG113" i="2"/>
  <c r="AI113" i="2" s="1"/>
  <c r="AK113" i="2" s="1"/>
  <c r="AF113" i="2"/>
  <c r="AH113" i="2" s="1"/>
  <c r="AJ113" i="2" s="1"/>
  <c r="AG112" i="2"/>
  <c r="AI112" i="2" s="1"/>
  <c r="AK112" i="2" s="1"/>
  <c r="AF112" i="2"/>
  <c r="AH112" i="2" s="1"/>
  <c r="AJ112" i="2" s="1"/>
  <c r="AG111" i="2"/>
  <c r="AI111" i="2" s="1"/>
  <c r="AK111" i="2" s="1"/>
  <c r="AF111" i="2"/>
  <c r="AH111" i="2" s="1"/>
  <c r="AJ111" i="2" s="1"/>
  <c r="AG110" i="2"/>
  <c r="AI110" i="2" s="1"/>
  <c r="AK110" i="2" s="1"/>
  <c r="AF110" i="2"/>
  <c r="AH110" i="2" s="1"/>
  <c r="AJ110" i="2" s="1"/>
  <c r="AG109" i="2"/>
  <c r="AI109" i="2" s="1"/>
  <c r="AK109" i="2" s="1"/>
  <c r="AF109" i="2"/>
  <c r="AH109" i="2" s="1"/>
  <c r="AJ109" i="2" s="1"/>
  <c r="AG108" i="2"/>
  <c r="AI108" i="2" s="1"/>
  <c r="AK108" i="2" s="1"/>
  <c r="AF108" i="2"/>
  <c r="AH108" i="2" s="1"/>
  <c r="AJ108" i="2" s="1"/>
  <c r="AG107" i="2"/>
  <c r="AI107" i="2" s="1"/>
  <c r="AK107" i="2" s="1"/>
  <c r="AF107" i="2"/>
  <c r="AH107" i="2" s="1"/>
  <c r="AJ107" i="2" s="1"/>
  <c r="AG106" i="2"/>
  <c r="AI106" i="2" s="1"/>
  <c r="AK106" i="2" s="1"/>
  <c r="AF106" i="2"/>
  <c r="AH106" i="2" s="1"/>
  <c r="AJ106" i="2" s="1"/>
  <c r="AG105" i="2"/>
  <c r="AI105" i="2" s="1"/>
  <c r="AK105" i="2" s="1"/>
  <c r="AF105" i="2"/>
  <c r="AH105" i="2" s="1"/>
  <c r="AJ105" i="2" s="1"/>
  <c r="AG104" i="2"/>
  <c r="AI104" i="2" s="1"/>
  <c r="AK104" i="2" s="1"/>
  <c r="AF104" i="2"/>
  <c r="AH104" i="2" s="1"/>
  <c r="AJ104" i="2" s="1"/>
  <c r="AG103" i="2"/>
  <c r="AI103" i="2" s="1"/>
  <c r="AK103" i="2" s="1"/>
  <c r="AF103" i="2"/>
  <c r="AH103" i="2" s="1"/>
  <c r="AJ103" i="2" s="1"/>
  <c r="AG102" i="2"/>
  <c r="AI102" i="2" s="1"/>
  <c r="AK102" i="2" s="1"/>
  <c r="AF102" i="2"/>
  <c r="AH102" i="2" s="1"/>
  <c r="AJ102" i="2" s="1"/>
  <c r="AG101" i="2"/>
  <c r="AI101" i="2" s="1"/>
  <c r="AK101" i="2" s="1"/>
  <c r="AF101" i="2"/>
  <c r="AH101" i="2" s="1"/>
  <c r="AJ101" i="2" s="1"/>
  <c r="AG100" i="2"/>
  <c r="AI100" i="2" s="1"/>
  <c r="AK100" i="2" s="1"/>
  <c r="AF100" i="2"/>
  <c r="AH100" i="2" s="1"/>
  <c r="AJ100" i="2" s="1"/>
  <c r="AG99" i="2"/>
  <c r="AI99" i="2" s="1"/>
  <c r="AK99" i="2" s="1"/>
  <c r="AF99" i="2"/>
  <c r="AH99" i="2" s="1"/>
  <c r="AJ99" i="2" s="1"/>
  <c r="AG98" i="2"/>
  <c r="AI98" i="2" s="1"/>
  <c r="AK98" i="2" s="1"/>
  <c r="AF98" i="2"/>
  <c r="AH98" i="2" s="1"/>
  <c r="AJ98" i="2" s="1"/>
  <c r="AG97" i="2"/>
  <c r="AI97" i="2" s="1"/>
  <c r="AK97" i="2" s="1"/>
  <c r="AF97" i="2"/>
  <c r="AH97" i="2" s="1"/>
  <c r="AJ97" i="2" s="1"/>
  <c r="AG96" i="2"/>
  <c r="AI96" i="2" s="1"/>
  <c r="AK96" i="2" s="1"/>
  <c r="AF96" i="2"/>
  <c r="AH96" i="2" s="1"/>
  <c r="AJ96" i="2" s="1"/>
  <c r="AG95" i="2"/>
  <c r="AI95" i="2" s="1"/>
  <c r="AK95" i="2" s="1"/>
  <c r="AF95" i="2"/>
  <c r="AH95" i="2" s="1"/>
  <c r="AJ95" i="2" s="1"/>
  <c r="AA66" i="2"/>
  <c r="W88" i="2"/>
  <c r="Y88" i="2" s="1"/>
  <c r="AA88" i="2" s="1"/>
  <c r="V88" i="2"/>
  <c r="X88" i="2" s="1"/>
  <c r="Z88" i="2" s="1"/>
  <c r="W87" i="2"/>
  <c r="Y87" i="2" s="1"/>
  <c r="AA87" i="2" s="1"/>
  <c r="V87" i="2"/>
  <c r="X87" i="2" s="1"/>
  <c r="Z87" i="2" s="1"/>
  <c r="W86" i="2"/>
  <c r="Y86" i="2" s="1"/>
  <c r="AA86" i="2" s="1"/>
  <c r="V86" i="2"/>
  <c r="X86" i="2" s="1"/>
  <c r="Z86" i="2" s="1"/>
  <c r="W85" i="2"/>
  <c r="Y85" i="2" s="1"/>
  <c r="AA85" i="2" s="1"/>
  <c r="V85" i="2"/>
  <c r="X85" i="2" s="1"/>
  <c r="Z85" i="2" s="1"/>
  <c r="W84" i="2"/>
  <c r="Y84" i="2" s="1"/>
  <c r="AA84" i="2" s="1"/>
  <c r="V84" i="2"/>
  <c r="X84" i="2" s="1"/>
  <c r="Z84" i="2" s="1"/>
  <c r="W83" i="2"/>
  <c r="Y83" i="2" s="1"/>
  <c r="AA83" i="2" s="1"/>
  <c r="V83" i="2"/>
  <c r="X83" i="2" s="1"/>
  <c r="Z83" i="2" s="1"/>
  <c r="W82" i="2"/>
  <c r="Y82" i="2" s="1"/>
  <c r="AA82" i="2" s="1"/>
  <c r="V82" i="2"/>
  <c r="X82" i="2" s="1"/>
  <c r="Z82" i="2" s="1"/>
  <c r="W81" i="2"/>
  <c r="Y81" i="2" s="1"/>
  <c r="AA81" i="2" s="1"/>
  <c r="V81" i="2"/>
  <c r="X81" i="2" s="1"/>
  <c r="Z81" i="2" s="1"/>
  <c r="W80" i="2"/>
  <c r="Y80" i="2" s="1"/>
  <c r="AA80" i="2" s="1"/>
  <c r="V80" i="2"/>
  <c r="X80" i="2" s="1"/>
  <c r="Z80" i="2" s="1"/>
  <c r="W79" i="2"/>
  <c r="Y79" i="2" s="1"/>
  <c r="AA79" i="2" s="1"/>
  <c r="V79" i="2"/>
  <c r="X79" i="2" s="1"/>
  <c r="Z79" i="2" s="1"/>
  <c r="W78" i="2"/>
  <c r="Y78" i="2" s="1"/>
  <c r="AA78" i="2" s="1"/>
  <c r="V78" i="2"/>
  <c r="X78" i="2" s="1"/>
  <c r="Z78" i="2" s="1"/>
  <c r="W77" i="2"/>
  <c r="Y77" i="2" s="1"/>
  <c r="AA77" i="2" s="1"/>
  <c r="V77" i="2"/>
  <c r="X77" i="2" s="1"/>
  <c r="Z77" i="2" s="1"/>
  <c r="W76" i="2"/>
  <c r="Y76" i="2" s="1"/>
  <c r="AA76" i="2" s="1"/>
  <c r="V76" i="2"/>
  <c r="X76" i="2" s="1"/>
  <c r="Z76" i="2" s="1"/>
  <c r="W75" i="2"/>
  <c r="Y75" i="2" s="1"/>
  <c r="AA75" i="2" s="1"/>
  <c r="V75" i="2"/>
  <c r="X75" i="2" s="1"/>
  <c r="Z75" i="2" s="1"/>
  <c r="W74" i="2"/>
  <c r="Y74" i="2" s="1"/>
  <c r="AA74" i="2" s="1"/>
  <c r="V74" i="2"/>
  <c r="X74" i="2" s="1"/>
  <c r="Z74" i="2" s="1"/>
  <c r="W73" i="2"/>
  <c r="Y73" i="2" s="1"/>
  <c r="AA73" i="2" s="1"/>
  <c r="V73" i="2"/>
  <c r="X73" i="2" s="1"/>
  <c r="Z73" i="2" s="1"/>
  <c r="W72" i="2"/>
  <c r="Y72" i="2" s="1"/>
  <c r="AA72" i="2" s="1"/>
  <c r="V72" i="2"/>
  <c r="X72" i="2" s="1"/>
  <c r="Z72" i="2" s="1"/>
  <c r="W71" i="2"/>
  <c r="Y71" i="2" s="1"/>
  <c r="AA71" i="2" s="1"/>
  <c r="V71" i="2"/>
  <c r="X71" i="2" s="1"/>
  <c r="Z71" i="2" s="1"/>
  <c r="W70" i="2"/>
  <c r="Y70" i="2" s="1"/>
  <c r="AA70" i="2" s="1"/>
  <c r="V70" i="2"/>
  <c r="X70" i="2" s="1"/>
  <c r="Z70" i="2" s="1"/>
  <c r="W69" i="2"/>
  <c r="Y69" i="2" s="1"/>
  <c r="AA69" i="2" s="1"/>
  <c r="V69" i="2"/>
  <c r="X69" i="2" s="1"/>
  <c r="Z69" i="2" s="1"/>
  <c r="W68" i="2"/>
  <c r="Y68" i="2" s="1"/>
  <c r="AA68" i="2" s="1"/>
  <c r="V68" i="2"/>
  <c r="X68" i="2" s="1"/>
  <c r="Z68" i="2" s="1"/>
  <c r="W67" i="2"/>
  <c r="Y67" i="2" s="1"/>
  <c r="AA67" i="2" s="1"/>
  <c r="V67" i="2"/>
  <c r="X67" i="2" s="1"/>
  <c r="Z67" i="2" s="1"/>
  <c r="W66" i="2"/>
  <c r="Y66" i="2" s="1"/>
  <c r="V66" i="2"/>
  <c r="X66" i="2" s="1"/>
  <c r="Z66" i="2" s="1"/>
  <c r="W65" i="2"/>
  <c r="Y65" i="2" s="1"/>
  <c r="AA65" i="2" s="1"/>
  <c r="V65" i="2"/>
  <c r="X65" i="2" s="1"/>
  <c r="Z65" i="2" s="1"/>
  <c r="W58" i="2"/>
  <c r="Y58" i="2" s="1"/>
  <c r="AA58" i="2" s="1"/>
  <c r="V58" i="2"/>
  <c r="X58" i="2" s="1"/>
  <c r="W57" i="2"/>
  <c r="Y57" i="2" s="1"/>
  <c r="AA57" i="2" s="1"/>
  <c r="V57" i="2"/>
  <c r="X57" i="2" s="1"/>
  <c r="W56" i="2"/>
  <c r="Y56" i="2" s="1"/>
  <c r="AA56" i="2" s="1"/>
  <c r="V56" i="2"/>
  <c r="X56" i="2" s="1"/>
  <c r="W55" i="2"/>
  <c r="Y55" i="2" s="1"/>
  <c r="AA55" i="2" s="1"/>
  <c r="V55" i="2"/>
  <c r="X55" i="2" s="1"/>
  <c r="W54" i="2"/>
  <c r="Y54" i="2" s="1"/>
  <c r="AA54" i="2" s="1"/>
  <c r="V54" i="2"/>
  <c r="X54" i="2" s="1"/>
  <c r="W53" i="2"/>
  <c r="Y53" i="2" s="1"/>
  <c r="AA53" i="2" s="1"/>
  <c r="V53" i="2"/>
  <c r="X53" i="2" s="1"/>
  <c r="W52" i="2"/>
  <c r="Y52" i="2" s="1"/>
  <c r="AA52" i="2" s="1"/>
  <c r="V52" i="2"/>
  <c r="X52" i="2" s="1"/>
  <c r="W51" i="2"/>
  <c r="Y51" i="2" s="1"/>
  <c r="AA51" i="2" s="1"/>
  <c r="V51" i="2"/>
  <c r="X51" i="2" s="1"/>
  <c r="W50" i="2"/>
  <c r="Y50" i="2" s="1"/>
  <c r="AA50" i="2" s="1"/>
  <c r="V50" i="2"/>
  <c r="X50" i="2" s="1"/>
  <c r="W49" i="2"/>
  <c r="Y49" i="2" s="1"/>
  <c r="AA49" i="2" s="1"/>
  <c r="V49" i="2"/>
  <c r="X49" i="2" s="1"/>
  <c r="W48" i="2"/>
  <c r="Y48" i="2" s="1"/>
  <c r="AA48" i="2" s="1"/>
  <c r="V48" i="2"/>
  <c r="X48" i="2" s="1"/>
  <c r="W47" i="2"/>
  <c r="Y47" i="2" s="1"/>
  <c r="AA47" i="2" s="1"/>
  <c r="V47" i="2"/>
  <c r="X47" i="2" s="1"/>
  <c r="W46" i="2"/>
  <c r="Y46" i="2" s="1"/>
  <c r="AA46" i="2" s="1"/>
  <c r="V46" i="2"/>
  <c r="X46" i="2" s="1"/>
  <c r="W45" i="2"/>
  <c r="Y45" i="2" s="1"/>
  <c r="AA45" i="2" s="1"/>
  <c r="V45" i="2"/>
  <c r="X45" i="2" s="1"/>
  <c r="W44" i="2"/>
  <c r="Y44" i="2" s="1"/>
  <c r="AA44" i="2" s="1"/>
  <c r="V44" i="2"/>
  <c r="X44" i="2" s="1"/>
  <c r="W43" i="2"/>
  <c r="Y43" i="2" s="1"/>
  <c r="AA43" i="2" s="1"/>
  <c r="V43" i="2"/>
  <c r="X43" i="2" s="1"/>
  <c r="W42" i="2"/>
  <c r="Y42" i="2" s="1"/>
  <c r="AA42" i="2" s="1"/>
  <c r="V42" i="2"/>
  <c r="X42" i="2" s="1"/>
  <c r="W41" i="2"/>
  <c r="Y41" i="2" s="1"/>
  <c r="AA41" i="2" s="1"/>
  <c r="V41" i="2"/>
  <c r="X41" i="2" s="1"/>
  <c r="W40" i="2"/>
  <c r="Y40" i="2" s="1"/>
  <c r="AA40" i="2" s="1"/>
  <c r="V40" i="2"/>
  <c r="X40" i="2" s="1"/>
  <c r="W39" i="2"/>
  <c r="Y39" i="2" s="1"/>
  <c r="AA39" i="2" s="1"/>
  <c r="V39" i="2"/>
  <c r="X39" i="2" s="1"/>
  <c r="W38" i="2"/>
  <c r="Y38" i="2" s="1"/>
  <c r="AA38" i="2" s="1"/>
  <c r="V38" i="2"/>
  <c r="X38" i="2" s="1"/>
  <c r="W37" i="2"/>
  <c r="Y37" i="2" s="1"/>
  <c r="AA37" i="2" s="1"/>
  <c r="V37" i="2"/>
  <c r="X37" i="2" s="1"/>
  <c r="W36" i="2"/>
  <c r="Y36" i="2" s="1"/>
  <c r="AA36" i="2" s="1"/>
  <c r="V36" i="2"/>
  <c r="X36" i="2" s="1"/>
  <c r="W35" i="2"/>
  <c r="Y35" i="2" s="1"/>
  <c r="AA35" i="2" s="1"/>
  <c r="V35" i="2"/>
  <c r="X35" i="2" s="1"/>
  <c r="Z35" i="2" s="1"/>
  <c r="W6" i="2"/>
  <c r="Y6" i="2" s="1"/>
  <c r="W7" i="2"/>
  <c r="Y7" i="2" s="1"/>
  <c r="W8" i="2"/>
  <c r="Y8" i="2" s="1"/>
  <c r="W9" i="2"/>
  <c r="Y9" i="2" s="1"/>
  <c r="W10" i="2"/>
  <c r="Y10" i="2" s="1"/>
  <c r="W11" i="2"/>
  <c r="Y11" i="2" s="1"/>
  <c r="W12" i="2"/>
  <c r="Y12" i="2" s="1"/>
  <c r="W13" i="2"/>
  <c r="Y13" i="2" s="1"/>
  <c r="W14" i="2"/>
  <c r="Y14" i="2" s="1"/>
  <c r="W15" i="2"/>
  <c r="Y15" i="2" s="1"/>
  <c r="W16" i="2"/>
  <c r="Y16" i="2" s="1"/>
  <c r="W17" i="2"/>
  <c r="Y17" i="2" s="1"/>
  <c r="W18" i="2"/>
  <c r="Y18" i="2" s="1"/>
  <c r="W19" i="2"/>
  <c r="Y19" i="2" s="1"/>
  <c r="W20" i="2"/>
  <c r="Y20" i="2" s="1"/>
  <c r="W21" i="2"/>
  <c r="Y21" i="2" s="1"/>
  <c r="W22" i="2"/>
  <c r="Y22" i="2" s="1"/>
  <c r="W23" i="2"/>
  <c r="Y23" i="2" s="1"/>
  <c r="W24" i="2"/>
  <c r="Y24" i="2" s="1"/>
  <c r="W25" i="2"/>
  <c r="Y25" i="2" s="1"/>
  <c r="W26" i="2"/>
  <c r="Y26" i="2" s="1"/>
  <c r="W27" i="2"/>
  <c r="Y27" i="2" s="1"/>
  <c r="W28" i="2"/>
  <c r="Y28" i="2" s="1"/>
  <c r="V6" i="2"/>
  <c r="X6" i="2" s="1"/>
  <c r="V7" i="2"/>
  <c r="X7" i="2" s="1"/>
  <c r="V8" i="2"/>
  <c r="X8" i="2" s="1"/>
  <c r="V9" i="2"/>
  <c r="X9" i="2" s="1"/>
  <c r="V10" i="2"/>
  <c r="X10" i="2" s="1"/>
  <c r="V11" i="2"/>
  <c r="X11" i="2" s="1"/>
  <c r="V12" i="2"/>
  <c r="X12" i="2" s="1"/>
  <c r="V13" i="2"/>
  <c r="X13" i="2" s="1"/>
  <c r="V14" i="2"/>
  <c r="X14" i="2" s="1"/>
  <c r="V15" i="2"/>
  <c r="X15" i="2" s="1"/>
  <c r="V16" i="2"/>
  <c r="X16" i="2" s="1"/>
  <c r="V17" i="2"/>
  <c r="X17" i="2" s="1"/>
  <c r="V18" i="2"/>
  <c r="X18" i="2" s="1"/>
  <c r="V19" i="2"/>
  <c r="X19" i="2" s="1"/>
  <c r="V20" i="2"/>
  <c r="X20" i="2" s="1"/>
  <c r="V21" i="2"/>
  <c r="X21" i="2" s="1"/>
  <c r="V22" i="2"/>
  <c r="X22" i="2" s="1"/>
  <c r="V23" i="2"/>
  <c r="X23" i="2" s="1"/>
  <c r="V24" i="2"/>
  <c r="X24" i="2" s="1"/>
  <c r="V25" i="2"/>
  <c r="X25" i="2" s="1"/>
  <c r="V26" i="2"/>
  <c r="X26" i="2" s="1"/>
  <c r="V27" i="2"/>
  <c r="X27" i="2" s="1"/>
  <c r="V28" i="2"/>
  <c r="X28" i="2" s="1"/>
  <c r="W5" i="2"/>
  <c r="Y5" i="2" s="1"/>
  <c r="V5" i="2"/>
  <c r="X5" i="2" s="1"/>
  <c r="J9" i="7"/>
  <c r="J10" i="7"/>
  <c r="J11" i="7"/>
  <c r="J12" i="7"/>
  <c r="J13" i="7"/>
  <c r="J14" i="7"/>
  <c r="J15" i="7"/>
  <c r="J16" i="7"/>
  <c r="J17" i="7"/>
  <c r="J18" i="7"/>
  <c r="J8" i="7"/>
  <c r="E9" i="7"/>
  <c r="E10" i="7"/>
  <c r="E11" i="7"/>
  <c r="E12" i="7"/>
  <c r="E13" i="7"/>
  <c r="E14" i="7"/>
  <c r="E15" i="7"/>
  <c r="E16" i="7"/>
  <c r="E17" i="7"/>
  <c r="E18" i="7"/>
  <c r="E8" i="7"/>
  <c r="J219" i="4"/>
  <c r="J221" i="4"/>
  <c r="J222" i="4"/>
  <c r="J223" i="4"/>
  <c r="J224" i="4"/>
  <c r="J218" i="4"/>
  <c r="E219" i="4"/>
  <c r="E220" i="4"/>
  <c r="E221" i="4"/>
  <c r="E222" i="4"/>
  <c r="E223" i="4"/>
  <c r="E224" i="4"/>
  <c r="E218" i="4"/>
  <c r="J189" i="4"/>
  <c r="J190" i="4"/>
  <c r="J191" i="4"/>
  <c r="J192" i="4"/>
  <c r="J193" i="4"/>
  <c r="J188" i="4"/>
  <c r="E189" i="4"/>
  <c r="E190" i="4"/>
  <c r="E191" i="4"/>
  <c r="E192" i="4"/>
  <c r="E193" i="4"/>
  <c r="E188" i="4"/>
  <c r="J159" i="4"/>
  <c r="J160" i="4"/>
  <c r="J161" i="4"/>
  <c r="J162" i="4"/>
  <c r="J163" i="4"/>
  <c r="J158" i="4"/>
  <c r="E159" i="4"/>
  <c r="E160" i="4"/>
  <c r="E161" i="4"/>
  <c r="E162" i="4"/>
  <c r="E163" i="4"/>
  <c r="E158" i="4"/>
  <c r="T129" i="4"/>
  <c r="T130" i="4"/>
  <c r="T131" i="4"/>
  <c r="T132" i="4"/>
  <c r="T133" i="4"/>
  <c r="T128" i="4"/>
  <c r="O129" i="4"/>
  <c r="O130" i="4"/>
  <c r="O131" i="4"/>
  <c r="O132" i="4"/>
  <c r="O133" i="4"/>
  <c r="O128" i="4"/>
  <c r="J129" i="4"/>
  <c r="J130" i="4"/>
  <c r="J131" i="4"/>
  <c r="J132" i="4"/>
  <c r="J133" i="4"/>
  <c r="J128" i="4"/>
  <c r="J99" i="4"/>
  <c r="J100" i="4"/>
  <c r="J101" i="4"/>
  <c r="J102" i="4"/>
  <c r="J103" i="4"/>
  <c r="J98" i="4"/>
  <c r="E99" i="4"/>
  <c r="E100" i="4"/>
  <c r="E101" i="4"/>
  <c r="E102" i="4"/>
  <c r="E103" i="4"/>
  <c r="E98" i="4"/>
  <c r="J69" i="4"/>
  <c r="J70" i="4"/>
  <c r="J71" i="4"/>
  <c r="J72" i="4"/>
  <c r="J73" i="4"/>
  <c r="J68" i="4"/>
  <c r="E69" i="4"/>
  <c r="E70" i="4"/>
  <c r="E71" i="4"/>
  <c r="E72" i="4"/>
  <c r="E73" i="4"/>
  <c r="E68" i="4"/>
  <c r="J39" i="4"/>
  <c r="J40" i="4"/>
  <c r="J41" i="4"/>
  <c r="J42" i="4"/>
  <c r="J43" i="4"/>
  <c r="J38" i="4"/>
  <c r="E39" i="4"/>
  <c r="E40" i="4"/>
  <c r="E41" i="4"/>
  <c r="E42" i="4"/>
  <c r="E43" i="4"/>
  <c r="E38" i="4"/>
  <c r="J9" i="4"/>
  <c r="J10" i="4"/>
  <c r="J11" i="4"/>
  <c r="J12" i="4"/>
  <c r="J13" i="4"/>
  <c r="J8" i="4"/>
  <c r="E9" i="4"/>
  <c r="E10" i="4"/>
  <c r="E11" i="4"/>
  <c r="E12" i="4"/>
  <c r="E13" i="4"/>
  <c r="E8" i="4"/>
  <c r="E427" i="2"/>
  <c r="G427" i="2" s="1"/>
  <c r="H427" i="2"/>
  <c r="J427" i="2"/>
  <c r="L427" i="2" s="1"/>
  <c r="M427" i="2"/>
  <c r="M428" i="2" s="1"/>
  <c r="E428" i="2"/>
  <c r="J428" i="2"/>
  <c r="E429" i="2"/>
  <c r="J429" i="2"/>
  <c r="E430" i="2"/>
  <c r="J430" i="2"/>
  <c r="E431" i="2"/>
  <c r="J431" i="2"/>
  <c r="E432" i="2"/>
  <c r="J432" i="2"/>
  <c r="E433" i="2"/>
  <c r="J433" i="2"/>
  <c r="E434" i="2"/>
  <c r="J434" i="2"/>
  <c r="E435" i="2"/>
  <c r="J435" i="2"/>
  <c r="F449" i="2"/>
  <c r="K449" i="2"/>
  <c r="P449" i="2"/>
  <c r="R449" i="2" s="1"/>
  <c r="T449" i="2" s="1"/>
  <c r="V449" i="2" s="1"/>
  <c r="J400" i="2"/>
  <c r="J401" i="2"/>
  <c r="J402" i="2"/>
  <c r="J403" i="2"/>
  <c r="J404" i="2"/>
  <c r="J405" i="2"/>
  <c r="J399" i="2"/>
  <c r="E400" i="2"/>
  <c r="E401" i="2"/>
  <c r="E402" i="2"/>
  <c r="E403" i="2"/>
  <c r="E404" i="2"/>
  <c r="E405" i="2"/>
  <c r="E399" i="2"/>
  <c r="J370" i="2"/>
  <c r="J371" i="2"/>
  <c r="J372" i="2"/>
  <c r="J373" i="2"/>
  <c r="J374" i="2"/>
  <c r="J375" i="2"/>
  <c r="J369" i="2"/>
  <c r="E370" i="2"/>
  <c r="E371" i="2"/>
  <c r="E372" i="2"/>
  <c r="E373" i="2"/>
  <c r="E374" i="2"/>
  <c r="E375" i="2"/>
  <c r="E369" i="2"/>
  <c r="J340" i="2"/>
  <c r="J341" i="2"/>
  <c r="J342" i="2"/>
  <c r="J343" i="2"/>
  <c r="J344" i="2"/>
  <c r="J339" i="2"/>
  <c r="E340" i="2"/>
  <c r="E341" i="2"/>
  <c r="E342" i="2"/>
  <c r="E343" i="2"/>
  <c r="E344" i="2"/>
  <c r="E339" i="2"/>
  <c r="J250" i="2"/>
  <c r="J251" i="2"/>
  <c r="J252" i="2"/>
  <c r="J253" i="2"/>
  <c r="J254" i="2"/>
  <c r="J249" i="2"/>
  <c r="E250" i="2"/>
  <c r="E251" i="2"/>
  <c r="E252" i="2"/>
  <c r="E253" i="2"/>
  <c r="E254" i="2"/>
  <c r="E249" i="2"/>
  <c r="J310" i="2"/>
  <c r="J311" i="2"/>
  <c r="J312" i="2"/>
  <c r="J313" i="2"/>
  <c r="J314" i="2"/>
  <c r="J309" i="2"/>
  <c r="E310" i="2"/>
  <c r="E311" i="2"/>
  <c r="E312" i="2"/>
  <c r="E313" i="2"/>
  <c r="E314" i="2"/>
  <c r="E309" i="2"/>
  <c r="J220" i="2"/>
  <c r="J221" i="2"/>
  <c r="J222" i="2"/>
  <c r="J223" i="2"/>
  <c r="J224" i="2"/>
  <c r="J219" i="2"/>
  <c r="E220" i="2"/>
  <c r="E221" i="2"/>
  <c r="E222" i="2"/>
  <c r="E223" i="2"/>
  <c r="E224" i="2"/>
  <c r="E219" i="2"/>
  <c r="J190" i="2"/>
  <c r="J191" i="2"/>
  <c r="J192" i="2"/>
  <c r="J193" i="2"/>
  <c r="J194" i="2"/>
  <c r="J189" i="2"/>
  <c r="E190" i="2"/>
  <c r="E191" i="2"/>
  <c r="E192" i="2"/>
  <c r="E193" i="2"/>
  <c r="E194" i="2"/>
  <c r="E189" i="2"/>
  <c r="J160" i="2"/>
  <c r="J161" i="2"/>
  <c r="J162" i="2"/>
  <c r="J163" i="2"/>
  <c r="J164" i="2"/>
  <c r="J159" i="2"/>
  <c r="E160" i="2"/>
  <c r="E161" i="2"/>
  <c r="E162" i="2"/>
  <c r="E163" i="2"/>
  <c r="E164" i="2"/>
  <c r="E159" i="2"/>
  <c r="Y130" i="2"/>
  <c r="Y131" i="2"/>
  <c r="Y132" i="2"/>
  <c r="Y133" i="2"/>
  <c r="Y134" i="2"/>
  <c r="Y129" i="2"/>
  <c r="T130" i="2"/>
  <c r="T131" i="2"/>
  <c r="T132" i="2"/>
  <c r="T133" i="2"/>
  <c r="T134" i="2"/>
  <c r="T129" i="2"/>
  <c r="J130" i="2"/>
  <c r="J131" i="2"/>
  <c r="J132" i="2"/>
  <c r="J133" i="2"/>
  <c r="J134" i="2"/>
  <c r="J129" i="2"/>
  <c r="Y100" i="2"/>
  <c r="Y101" i="2"/>
  <c r="Y102" i="2"/>
  <c r="Y103" i="2"/>
  <c r="Y104" i="2"/>
  <c r="Y99" i="2"/>
  <c r="T100" i="2"/>
  <c r="T101" i="2"/>
  <c r="T102" i="2"/>
  <c r="T103" i="2"/>
  <c r="T104" i="2"/>
  <c r="T99" i="2"/>
  <c r="J70" i="2"/>
  <c r="J71" i="2"/>
  <c r="J72" i="2"/>
  <c r="J73" i="2"/>
  <c r="J74" i="2"/>
  <c r="J69" i="2"/>
  <c r="J40" i="2"/>
  <c r="J41" i="2"/>
  <c r="J42" i="2"/>
  <c r="J43" i="2"/>
  <c r="J44" i="2"/>
  <c r="J39" i="2"/>
  <c r="J10" i="2"/>
  <c r="J11" i="2"/>
  <c r="J12" i="2"/>
  <c r="J13" i="2"/>
  <c r="J14" i="2"/>
  <c r="J9" i="2"/>
  <c r="J100" i="2"/>
  <c r="J101" i="2"/>
  <c r="J102" i="2"/>
  <c r="J103" i="2"/>
  <c r="J104" i="2"/>
  <c r="J99" i="2"/>
  <c r="E100" i="2"/>
  <c r="E101" i="2"/>
  <c r="E102" i="2"/>
  <c r="E103" i="2"/>
  <c r="E104" i="2"/>
  <c r="E99" i="2"/>
  <c r="E70" i="2"/>
  <c r="E71" i="2"/>
  <c r="E72" i="2"/>
  <c r="E73" i="2"/>
  <c r="E74" i="2"/>
  <c r="E69" i="2"/>
  <c r="E40" i="2"/>
  <c r="E41" i="2"/>
  <c r="E42" i="2"/>
  <c r="E43" i="2"/>
  <c r="E44" i="2"/>
  <c r="E39" i="2"/>
  <c r="H88" i="9"/>
  <c r="H89" i="9"/>
  <c r="H87" i="9"/>
  <c r="E88" i="9"/>
  <c r="E89" i="9"/>
  <c r="E87" i="9"/>
  <c r="D88" i="9"/>
  <c r="D87" i="9"/>
  <c r="E28" i="8"/>
  <c r="E29" i="8" s="1"/>
  <c r="E30" i="8" s="1"/>
  <c r="E31" i="8" s="1"/>
  <c r="E32" i="8" s="1"/>
  <c r="D28" i="8"/>
  <c r="D30" i="8" s="1"/>
  <c r="D31" i="8" s="1"/>
  <c r="D32" i="8" s="1"/>
  <c r="L6" i="7"/>
  <c r="G6" i="7"/>
  <c r="D89" i="9" s="1"/>
  <c r="H6" i="7"/>
  <c r="M6" i="7"/>
  <c r="K28" i="7"/>
  <c r="F28" i="7"/>
  <c r="H7" i="7"/>
  <c r="E90" i="9" s="1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" i="8"/>
  <c r="N2" i="8" s="1"/>
  <c r="N3" i="8" s="1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" i="8"/>
  <c r="M2" i="8" s="1"/>
  <c r="M3" i="8" s="1"/>
  <c r="C3" i="8"/>
  <c r="C4" i="8"/>
  <c r="C5" i="8"/>
  <c r="C6" i="8"/>
  <c r="C7" i="8"/>
  <c r="C8" i="8"/>
  <c r="C9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" i="8"/>
  <c r="E2" i="8" s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" i="8"/>
  <c r="D2" i="8" s="1"/>
  <c r="Q74" i="2" l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Q44" i="2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224" i="2"/>
  <c r="Q225" i="2" s="1"/>
  <c r="Q226" i="2" s="1"/>
  <c r="Q227" i="2" s="1"/>
  <c r="Q228" i="2" s="1"/>
  <c r="Q229" i="2" s="1"/>
  <c r="Q230" i="2" s="1"/>
  <c r="Q231" i="2" s="1"/>
  <c r="Q232" i="2" s="1"/>
  <c r="Q233" i="2" s="1"/>
  <c r="Q234" i="2" s="1"/>
  <c r="Q235" i="2" s="1"/>
  <c r="Q236" i="2" s="1"/>
  <c r="Q237" i="2" s="1"/>
  <c r="Q238" i="2" s="1"/>
  <c r="Q239" i="2" s="1"/>
  <c r="Q405" i="2"/>
  <c r="Q406" i="2" s="1"/>
  <c r="Q407" i="2" s="1"/>
  <c r="Q408" i="2" s="1"/>
  <c r="Q409" i="2" s="1"/>
  <c r="Q410" i="2" s="1"/>
  <c r="Q411" i="2" s="1"/>
  <c r="Q412" i="2" s="1"/>
  <c r="Q413" i="2" s="1"/>
  <c r="Q414" i="2" s="1"/>
  <c r="Q415" i="2" s="1"/>
  <c r="Q416" i="2" s="1"/>
  <c r="Q417" i="2" s="1"/>
  <c r="Q418" i="2" s="1"/>
  <c r="Q419" i="2" s="1"/>
  <c r="K11" i="9"/>
  <c r="Q14" i="2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194" i="2"/>
  <c r="Q195" i="2" s="1"/>
  <c r="Q196" i="2" s="1"/>
  <c r="Q197" i="2" s="1"/>
  <c r="Q198" i="2" s="1"/>
  <c r="Q199" i="2" s="1"/>
  <c r="Q200" i="2" s="1"/>
  <c r="Q201" i="2" s="1"/>
  <c r="Q202" i="2" s="1"/>
  <c r="Q203" i="2" s="1"/>
  <c r="Q204" i="2" s="1"/>
  <c r="Q205" i="2" s="1"/>
  <c r="Q206" i="2" s="1"/>
  <c r="Q207" i="2" s="1"/>
  <c r="Q208" i="2" s="1"/>
  <c r="Q209" i="2" s="1"/>
  <c r="M4" i="8"/>
  <c r="M5" i="8" s="1"/>
  <c r="M6" i="8" s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N4" i="8"/>
  <c r="D33" i="8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I40" i="7"/>
  <c r="H41" i="7"/>
  <c r="M41" i="7"/>
  <c r="N40" i="7"/>
  <c r="Q254" i="2"/>
  <c r="Q255" i="2" s="1"/>
  <c r="Q256" i="2" s="1"/>
  <c r="Q257" i="2" s="1"/>
  <c r="Q258" i="2" s="1"/>
  <c r="Q259" i="2" s="1"/>
  <c r="Q260" i="2" s="1"/>
  <c r="Q261" i="2" s="1"/>
  <c r="Q262" i="2" s="1"/>
  <c r="Q263" i="2" s="1"/>
  <c r="Q264" i="2" s="1"/>
  <c r="Q265" i="2" s="1"/>
  <c r="Q266" i="2" s="1"/>
  <c r="Q267" i="2" s="1"/>
  <c r="Q268" i="2" s="1"/>
  <c r="Q269" i="2" s="1"/>
  <c r="E33" i="8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B180" i="9"/>
  <c r="I96" i="10"/>
  <c r="G97" i="10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E6" i="10"/>
  <c r="B175" i="9" s="1"/>
  <c r="C168" i="9"/>
  <c r="N5" i="8"/>
  <c r="N6" i="8" s="1"/>
  <c r="N7" i="8" s="1"/>
  <c r="N8" i="8" s="1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I97" i="10"/>
  <c r="F111" i="9"/>
  <c r="H145" i="9"/>
  <c r="G111" i="9"/>
  <c r="R406" i="2"/>
  <c r="Q375" i="2"/>
  <c r="Q376" i="2" s="1"/>
  <c r="Q377" i="2" s="1"/>
  <c r="Q378" i="2" s="1"/>
  <c r="Q379" i="2" s="1"/>
  <c r="Q380" i="2" s="1"/>
  <c r="Q381" i="2" s="1"/>
  <c r="Q382" i="2" s="1"/>
  <c r="Q383" i="2" s="1"/>
  <c r="Q384" i="2" s="1"/>
  <c r="Q385" i="2" s="1"/>
  <c r="Q386" i="2" s="1"/>
  <c r="Q387" i="2" s="1"/>
  <c r="Q388" i="2" s="1"/>
  <c r="Q389" i="2" s="1"/>
  <c r="R375" i="2"/>
  <c r="R345" i="2"/>
  <c r="S344" i="2"/>
  <c r="Q314" i="2"/>
  <c r="Q315" i="2" s="1"/>
  <c r="Q316" i="2" s="1"/>
  <c r="Q317" i="2" s="1"/>
  <c r="Q318" i="2" s="1"/>
  <c r="Q319" i="2" s="1"/>
  <c r="Q320" i="2" s="1"/>
  <c r="Q321" i="2" s="1"/>
  <c r="Q322" i="2" s="1"/>
  <c r="Q323" i="2" s="1"/>
  <c r="Q324" i="2" s="1"/>
  <c r="Q325" i="2" s="1"/>
  <c r="Q326" i="2" s="1"/>
  <c r="Q327" i="2" s="1"/>
  <c r="Q328" i="2" s="1"/>
  <c r="Q329" i="2" s="1"/>
  <c r="L3" i="9"/>
  <c r="L4" i="9" s="1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R315" i="2"/>
  <c r="R285" i="2"/>
  <c r="R255" i="2"/>
  <c r="R225" i="2"/>
  <c r="S224" i="2"/>
  <c r="R195" i="2"/>
  <c r="Q164" i="2"/>
  <c r="Q165" i="2" s="1"/>
  <c r="Q166" i="2" s="1"/>
  <c r="Q167" i="2" s="1"/>
  <c r="Q168" i="2" s="1"/>
  <c r="Q169" i="2" s="1"/>
  <c r="Q170" i="2" s="1"/>
  <c r="Q171" i="2" s="1"/>
  <c r="Q172" i="2" s="1"/>
  <c r="Q173" i="2" s="1"/>
  <c r="Q174" i="2" s="1"/>
  <c r="Q175" i="2" s="1"/>
  <c r="Q176" i="2" s="1"/>
  <c r="Q177" i="2" s="1"/>
  <c r="Q178" i="2" s="1"/>
  <c r="Q179" i="2" s="1"/>
  <c r="R165" i="2"/>
  <c r="Q134" i="2"/>
  <c r="Q135" i="2" s="1"/>
  <c r="Q136" i="2" s="1"/>
  <c r="Q137" i="2" s="1"/>
  <c r="Q138" i="2" s="1"/>
  <c r="Q139" i="2" s="1"/>
  <c r="Q140" i="2" s="1"/>
  <c r="Q141" i="2" s="1"/>
  <c r="Q142" i="2" s="1"/>
  <c r="Q143" i="2" s="1"/>
  <c r="Q144" i="2" s="1"/>
  <c r="Q145" i="2" s="1"/>
  <c r="Q146" i="2" s="1"/>
  <c r="Q147" i="2" s="1"/>
  <c r="Q148" i="2" s="1"/>
  <c r="Q149" i="2" s="1"/>
  <c r="R135" i="2"/>
  <c r="Q104" i="2"/>
  <c r="Q105" i="2" s="1"/>
  <c r="Q106" i="2" s="1"/>
  <c r="Q107" i="2" s="1"/>
  <c r="Q108" i="2" s="1"/>
  <c r="Q109" i="2" s="1"/>
  <c r="Q110" i="2" s="1"/>
  <c r="Q111" i="2" s="1"/>
  <c r="Q112" i="2" s="1"/>
  <c r="Q113" i="2" s="1"/>
  <c r="Q114" i="2" s="1"/>
  <c r="Q115" i="2" s="1"/>
  <c r="Q116" i="2" s="1"/>
  <c r="Q117" i="2" s="1"/>
  <c r="Q118" i="2" s="1"/>
  <c r="Q119" i="2" s="1"/>
  <c r="R105" i="2"/>
  <c r="S74" i="2"/>
  <c r="R75" i="2"/>
  <c r="R45" i="2"/>
  <c r="S44" i="2"/>
  <c r="D145" i="9"/>
  <c r="D146" i="9" s="1"/>
  <c r="D147" i="9" s="1"/>
  <c r="D148" i="9" s="1"/>
  <c r="D149" i="9" s="1"/>
  <c r="D150" i="9" s="1"/>
  <c r="D151" i="9" s="1"/>
  <c r="D152" i="9" s="1"/>
  <c r="D153" i="9" s="1"/>
  <c r="D154" i="9" s="1"/>
  <c r="D155" i="9" s="1"/>
  <c r="D156" i="9" s="1"/>
  <c r="D157" i="9" s="1"/>
  <c r="D158" i="9" s="1"/>
  <c r="D159" i="9" s="1"/>
  <c r="D160" i="9" s="1"/>
  <c r="D161" i="9" s="1"/>
  <c r="D162" i="9" s="1"/>
  <c r="D163" i="9" s="1"/>
  <c r="D164" i="9" s="1"/>
  <c r="D165" i="9" s="1"/>
  <c r="D166" i="9" s="1"/>
  <c r="D167" i="9" s="1"/>
  <c r="D168" i="9" s="1"/>
  <c r="H146" i="9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J144" i="9"/>
  <c r="E145" i="9"/>
  <c r="C111" i="9"/>
  <c r="B111" i="9"/>
  <c r="R10" i="2"/>
  <c r="H428" i="2"/>
  <c r="H429" i="2" s="1"/>
  <c r="H430" i="2" s="1"/>
  <c r="H116" i="9"/>
  <c r="H117" i="9" s="1"/>
  <c r="H118" i="9" s="1"/>
  <c r="G189" i="6"/>
  <c r="I116" i="9"/>
  <c r="I117" i="9" s="1"/>
  <c r="I118" i="9" s="1"/>
  <c r="I119" i="9" s="1"/>
  <c r="I120" i="9" s="1"/>
  <c r="I121" i="9" s="1"/>
  <c r="I122" i="9" s="1"/>
  <c r="I123" i="9" s="1"/>
  <c r="I124" i="9" s="1"/>
  <c r="I125" i="9" s="1"/>
  <c r="I126" i="9" s="1"/>
  <c r="I127" i="9" s="1"/>
  <c r="I128" i="9" s="1"/>
  <c r="I129" i="9" s="1"/>
  <c r="I130" i="9" s="1"/>
  <c r="I131" i="9" s="1"/>
  <c r="I132" i="9" s="1"/>
  <c r="I133" i="9" s="1"/>
  <c r="I134" i="9" s="1"/>
  <c r="I135" i="9" s="1"/>
  <c r="I136" i="9" s="1"/>
  <c r="I137" i="9" s="1"/>
  <c r="I138" i="9" s="1"/>
  <c r="I139" i="9" s="1"/>
  <c r="G159" i="6"/>
  <c r="B128" i="9"/>
  <c r="F127" i="9"/>
  <c r="D116" i="9"/>
  <c r="D117" i="9" s="1"/>
  <c r="D118" i="9" s="1"/>
  <c r="D119" i="9" s="1"/>
  <c r="G129" i="6"/>
  <c r="G130" i="6" s="1"/>
  <c r="G131" i="6" s="1"/>
  <c r="G132" i="6" s="1"/>
  <c r="G133" i="6" s="1"/>
  <c r="G134" i="6" s="1"/>
  <c r="G135" i="6" s="1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N29" i="8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N45" i="8" s="1"/>
  <c r="N46" i="8" s="1"/>
  <c r="N47" i="8" s="1"/>
  <c r="N48" i="8" s="1"/>
  <c r="N49" i="8" s="1"/>
  <c r="N50" i="8" s="1"/>
  <c r="N51" i="8" s="1"/>
  <c r="M29" i="8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B127" i="9"/>
  <c r="F125" i="9"/>
  <c r="F124" i="9"/>
  <c r="E116" i="9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B124" i="9"/>
  <c r="F122" i="9"/>
  <c r="F121" i="9"/>
  <c r="C139" i="9"/>
  <c r="B121" i="9"/>
  <c r="G139" i="9"/>
  <c r="B120" i="9"/>
  <c r="F130" i="9"/>
  <c r="F126" i="9"/>
  <c r="B125" i="9"/>
  <c r="B122" i="9"/>
  <c r="B130" i="9"/>
  <c r="F129" i="9"/>
  <c r="B126" i="9"/>
  <c r="F123" i="9"/>
  <c r="B123" i="9"/>
  <c r="F120" i="9"/>
  <c r="B129" i="9"/>
  <c r="F128" i="9"/>
  <c r="Q69" i="6"/>
  <c r="Q70" i="6" s="1"/>
  <c r="Q71" i="6" s="1"/>
  <c r="Q72" i="6" s="1"/>
  <c r="Q73" i="6" s="1"/>
  <c r="Q74" i="6" s="1"/>
  <c r="Q75" i="6" s="1"/>
  <c r="Q76" i="6" s="1"/>
  <c r="Q77" i="6" s="1"/>
  <c r="Q78" i="6" s="1"/>
  <c r="Q79" i="6" s="1"/>
  <c r="Q80" i="6" s="1"/>
  <c r="Q81" i="6" s="1"/>
  <c r="Q82" i="6" s="1"/>
  <c r="Q83" i="6" s="1"/>
  <c r="Q84" i="6" s="1"/>
  <c r="Q85" i="6" s="1"/>
  <c r="Q86" i="6" s="1"/>
  <c r="Q87" i="6" s="1"/>
  <c r="Q88" i="6" s="1"/>
  <c r="Q99" i="6"/>
  <c r="Q100" i="6" s="1"/>
  <c r="Q101" i="6" s="1"/>
  <c r="Q102" i="6" s="1"/>
  <c r="Q103" i="6" s="1"/>
  <c r="Q104" i="6" s="1"/>
  <c r="Q105" i="6" s="1"/>
  <c r="Q106" i="6" s="1"/>
  <c r="Q107" i="6" s="1"/>
  <c r="Q108" i="6" s="1"/>
  <c r="Q109" i="6" s="1"/>
  <c r="Q110" i="6" s="1"/>
  <c r="Q111" i="6" s="1"/>
  <c r="Q112" i="6" s="1"/>
  <c r="Q113" i="6" s="1"/>
  <c r="Q114" i="6" s="1"/>
  <c r="Q115" i="6" s="1"/>
  <c r="Q116" i="6" s="1"/>
  <c r="Q117" i="6" s="1"/>
  <c r="Q118" i="6" s="1"/>
  <c r="G99" i="6"/>
  <c r="I99" i="6" s="1"/>
  <c r="E57" i="8"/>
  <c r="E58" i="8" s="1"/>
  <c r="G160" i="6"/>
  <c r="G161" i="6" s="1"/>
  <c r="G162" i="6" s="1"/>
  <c r="G163" i="6" s="1"/>
  <c r="G164" i="6" s="1"/>
  <c r="G165" i="6" s="1"/>
  <c r="G166" i="6" s="1"/>
  <c r="G167" i="6" s="1"/>
  <c r="G168" i="6" s="1"/>
  <c r="G169" i="6" s="1"/>
  <c r="G170" i="6" s="1"/>
  <c r="G171" i="6" s="1"/>
  <c r="G172" i="6" s="1"/>
  <c r="G173" i="6" s="1"/>
  <c r="G174" i="6" s="1"/>
  <c r="G175" i="6" s="1"/>
  <c r="G176" i="6" s="1"/>
  <c r="G177" i="6" s="1"/>
  <c r="G178" i="6" s="1"/>
  <c r="G220" i="6"/>
  <c r="G221" i="6" s="1"/>
  <c r="G222" i="6" s="1"/>
  <c r="G223" i="6" s="1"/>
  <c r="G224" i="6" s="1"/>
  <c r="G225" i="6" s="1"/>
  <c r="G226" i="6" s="1"/>
  <c r="G227" i="6" s="1"/>
  <c r="G228" i="6" s="1"/>
  <c r="G229" i="6" s="1"/>
  <c r="G230" i="6" s="1"/>
  <c r="G231" i="6" s="1"/>
  <c r="G232" i="6" s="1"/>
  <c r="G233" i="6" s="1"/>
  <c r="G234" i="6" s="1"/>
  <c r="G235" i="6" s="1"/>
  <c r="G236" i="6" s="1"/>
  <c r="G237" i="6" s="1"/>
  <c r="G238" i="6" s="1"/>
  <c r="G190" i="6"/>
  <c r="G191" i="6" s="1"/>
  <c r="G192" i="6" s="1"/>
  <c r="G193" i="6" s="1"/>
  <c r="G194" i="6" s="1"/>
  <c r="G195" i="6" s="1"/>
  <c r="G196" i="6" s="1"/>
  <c r="G197" i="6" s="1"/>
  <c r="G198" i="6" s="1"/>
  <c r="G199" i="6" s="1"/>
  <c r="G200" i="6" s="1"/>
  <c r="G201" i="6" s="1"/>
  <c r="G202" i="6" s="1"/>
  <c r="G203" i="6" s="1"/>
  <c r="G204" i="6" s="1"/>
  <c r="G205" i="6" s="1"/>
  <c r="G206" i="6" s="1"/>
  <c r="G207" i="6" s="1"/>
  <c r="G208" i="6" s="1"/>
  <c r="G69" i="6"/>
  <c r="I69" i="6" s="1"/>
  <c r="I219" i="6"/>
  <c r="H220" i="6"/>
  <c r="M220" i="6"/>
  <c r="I189" i="6"/>
  <c r="H190" i="6"/>
  <c r="M190" i="6"/>
  <c r="Q178" i="6"/>
  <c r="M160" i="6"/>
  <c r="I159" i="6"/>
  <c r="H160" i="6"/>
  <c r="Q148" i="6"/>
  <c r="AA88" i="6"/>
  <c r="Q39" i="6"/>
  <c r="S39" i="6" s="1"/>
  <c r="AA118" i="6"/>
  <c r="M130" i="6"/>
  <c r="H130" i="6"/>
  <c r="W100" i="6"/>
  <c r="M100" i="6"/>
  <c r="H100" i="6"/>
  <c r="R100" i="6"/>
  <c r="H70" i="6"/>
  <c r="M70" i="6"/>
  <c r="R70" i="6"/>
  <c r="W70" i="6"/>
  <c r="AA28" i="6"/>
  <c r="AA58" i="6"/>
  <c r="G39" i="6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R40" i="6"/>
  <c r="W40" i="6"/>
  <c r="H40" i="6"/>
  <c r="M40" i="6"/>
  <c r="G9" i="6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M9" i="6"/>
  <c r="H9" i="6"/>
  <c r="Q9" i="6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R9" i="6"/>
  <c r="W9" i="6"/>
  <c r="L523" i="5"/>
  <c r="L524" i="5" s="1"/>
  <c r="L525" i="5" s="1"/>
  <c r="L526" i="5" s="1"/>
  <c r="L527" i="5" s="1"/>
  <c r="L528" i="5" s="1"/>
  <c r="L529" i="5" s="1"/>
  <c r="L530" i="5" s="1"/>
  <c r="L531" i="5" s="1"/>
  <c r="L532" i="5" s="1"/>
  <c r="L533" i="5" s="1"/>
  <c r="L534" i="5" s="1"/>
  <c r="L535" i="5" s="1"/>
  <c r="L536" i="5" s="1"/>
  <c r="L537" i="5" s="1"/>
  <c r="L538" i="5" s="1"/>
  <c r="I518" i="5"/>
  <c r="H519" i="5"/>
  <c r="N518" i="5"/>
  <c r="M519" i="5"/>
  <c r="L492" i="5"/>
  <c r="L493" i="5" s="1"/>
  <c r="L494" i="5" s="1"/>
  <c r="L495" i="5" s="1"/>
  <c r="L496" i="5" s="1"/>
  <c r="L497" i="5" s="1"/>
  <c r="L498" i="5" s="1"/>
  <c r="L499" i="5" s="1"/>
  <c r="L500" i="5" s="1"/>
  <c r="L501" i="5" s="1"/>
  <c r="L502" i="5" s="1"/>
  <c r="L503" i="5" s="1"/>
  <c r="L504" i="5" s="1"/>
  <c r="L505" i="5" s="1"/>
  <c r="L506" i="5" s="1"/>
  <c r="L507" i="5" s="1"/>
  <c r="L508" i="5" s="1"/>
  <c r="G488" i="5"/>
  <c r="G489" i="5" s="1"/>
  <c r="G490" i="5" s="1"/>
  <c r="G491" i="5" s="1"/>
  <c r="G492" i="5" s="1"/>
  <c r="G493" i="5" s="1"/>
  <c r="G494" i="5" s="1"/>
  <c r="G495" i="5" s="1"/>
  <c r="G496" i="5" s="1"/>
  <c r="G497" i="5" s="1"/>
  <c r="G498" i="5" s="1"/>
  <c r="G499" i="5" s="1"/>
  <c r="G500" i="5" s="1"/>
  <c r="G501" i="5" s="1"/>
  <c r="G502" i="5" s="1"/>
  <c r="G503" i="5" s="1"/>
  <c r="G504" i="5" s="1"/>
  <c r="G505" i="5" s="1"/>
  <c r="G506" i="5" s="1"/>
  <c r="G507" i="5" s="1"/>
  <c r="G508" i="5" s="1"/>
  <c r="H489" i="5"/>
  <c r="I488" i="5"/>
  <c r="N488" i="5"/>
  <c r="M489" i="5"/>
  <c r="L458" i="5"/>
  <c r="L459" i="5" s="1"/>
  <c r="L460" i="5" s="1"/>
  <c r="L461" i="5" s="1"/>
  <c r="L462" i="5" s="1"/>
  <c r="L463" i="5" s="1"/>
  <c r="L464" i="5" s="1"/>
  <c r="L465" i="5" s="1"/>
  <c r="L466" i="5" s="1"/>
  <c r="L467" i="5" s="1"/>
  <c r="L468" i="5" s="1"/>
  <c r="L469" i="5" s="1"/>
  <c r="L470" i="5" s="1"/>
  <c r="L471" i="5" s="1"/>
  <c r="L472" i="5" s="1"/>
  <c r="L473" i="5" s="1"/>
  <c r="L474" i="5" s="1"/>
  <c r="L475" i="5" s="1"/>
  <c r="L476" i="5" s="1"/>
  <c r="L477" i="5" s="1"/>
  <c r="L478" i="5" s="1"/>
  <c r="G463" i="5"/>
  <c r="G464" i="5" s="1"/>
  <c r="G465" i="5" s="1"/>
  <c r="G466" i="5" s="1"/>
  <c r="G467" i="5" s="1"/>
  <c r="G468" i="5" s="1"/>
  <c r="G469" i="5" s="1"/>
  <c r="G470" i="5" s="1"/>
  <c r="G471" i="5" s="1"/>
  <c r="G472" i="5" s="1"/>
  <c r="G473" i="5" s="1"/>
  <c r="G474" i="5" s="1"/>
  <c r="G475" i="5" s="1"/>
  <c r="G476" i="5" s="1"/>
  <c r="G477" i="5" s="1"/>
  <c r="G478" i="5" s="1"/>
  <c r="N458" i="5"/>
  <c r="M459" i="5"/>
  <c r="I458" i="5"/>
  <c r="H459" i="5"/>
  <c r="L428" i="5"/>
  <c r="L429" i="5" s="1"/>
  <c r="L430" i="5" s="1"/>
  <c r="L431" i="5" s="1"/>
  <c r="L432" i="5" s="1"/>
  <c r="L433" i="5" s="1"/>
  <c r="L434" i="5" s="1"/>
  <c r="L435" i="5" s="1"/>
  <c r="L436" i="5" s="1"/>
  <c r="L437" i="5" s="1"/>
  <c r="L438" i="5" s="1"/>
  <c r="L439" i="5" s="1"/>
  <c r="L440" i="5" s="1"/>
  <c r="L441" i="5" s="1"/>
  <c r="L442" i="5" s="1"/>
  <c r="L443" i="5" s="1"/>
  <c r="L444" i="5" s="1"/>
  <c r="L445" i="5" s="1"/>
  <c r="L446" i="5" s="1"/>
  <c r="L447" i="5" s="1"/>
  <c r="L448" i="5" s="1"/>
  <c r="H429" i="5"/>
  <c r="I428" i="5"/>
  <c r="M429" i="5"/>
  <c r="L398" i="5"/>
  <c r="L399" i="5" s="1"/>
  <c r="L400" i="5" s="1"/>
  <c r="L401" i="5" s="1"/>
  <c r="L402" i="5" s="1"/>
  <c r="L403" i="5" s="1"/>
  <c r="L404" i="5" s="1"/>
  <c r="L405" i="5" s="1"/>
  <c r="L406" i="5" s="1"/>
  <c r="L407" i="5" s="1"/>
  <c r="L408" i="5" s="1"/>
  <c r="L409" i="5" s="1"/>
  <c r="L410" i="5" s="1"/>
  <c r="L411" i="5" s="1"/>
  <c r="L412" i="5" s="1"/>
  <c r="L413" i="5" s="1"/>
  <c r="L414" i="5" s="1"/>
  <c r="L415" i="5" s="1"/>
  <c r="L416" i="5" s="1"/>
  <c r="L417" i="5" s="1"/>
  <c r="L418" i="5" s="1"/>
  <c r="G400" i="5"/>
  <c r="G401" i="5" s="1"/>
  <c r="G402" i="5" s="1"/>
  <c r="G403" i="5" s="1"/>
  <c r="G404" i="5" s="1"/>
  <c r="G405" i="5" s="1"/>
  <c r="G406" i="5" s="1"/>
  <c r="G407" i="5" s="1"/>
  <c r="G408" i="5" s="1"/>
  <c r="G409" i="5" s="1"/>
  <c r="G410" i="5" s="1"/>
  <c r="G411" i="5" s="1"/>
  <c r="G412" i="5" s="1"/>
  <c r="G413" i="5" s="1"/>
  <c r="G414" i="5" s="1"/>
  <c r="G415" i="5" s="1"/>
  <c r="G416" i="5" s="1"/>
  <c r="G417" i="5" s="1"/>
  <c r="G418" i="5" s="1"/>
  <c r="H399" i="5"/>
  <c r="I398" i="5"/>
  <c r="N398" i="5"/>
  <c r="M399" i="5"/>
  <c r="L368" i="5"/>
  <c r="L369" i="5" s="1"/>
  <c r="L370" i="5" s="1"/>
  <c r="L371" i="5" s="1"/>
  <c r="L372" i="5" s="1"/>
  <c r="L373" i="5" s="1"/>
  <c r="L374" i="5" s="1"/>
  <c r="L375" i="5" s="1"/>
  <c r="L376" i="5" s="1"/>
  <c r="L377" i="5" s="1"/>
  <c r="L378" i="5" s="1"/>
  <c r="L379" i="5" s="1"/>
  <c r="L380" i="5" s="1"/>
  <c r="L381" i="5" s="1"/>
  <c r="L382" i="5" s="1"/>
  <c r="L383" i="5" s="1"/>
  <c r="L384" i="5" s="1"/>
  <c r="L385" i="5" s="1"/>
  <c r="L386" i="5" s="1"/>
  <c r="L387" i="5" s="1"/>
  <c r="L388" i="5" s="1"/>
  <c r="L254" i="5"/>
  <c r="L255" i="5" s="1"/>
  <c r="L256" i="5" s="1"/>
  <c r="L257" i="5" s="1"/>
  <c r="L258" i="5" s="1"/>
  <c r="L259" i="5" s="1"/>
  <c r="L260" i="5" s="1"/>
  <c r="L261" i="5" s="1"/>
  <c r="L262" i="5" s="1"/>
  <c r="L263" i="5" s="1"/>
  <c r="L264" i="5" s="1"/>
  <c r="L265" i="5" s="1"/>
  <c r="L266" i="5" s="1"/>
  <c r="L267" i="5" s="1"/>
  <c r="L268" i="5" s="1"/>
  <c r="L342" i="5"/>
  <c r="L343" i="5" s="1"/>
  <c r="L344" i="5" s="1"/>
  <c r="L345" i="5" s="1"/>
  <c r="L346" i="5" s="1"/>
  <c r="L347" i="5" s="1"/>
  <c r="L348" i="5" s="1"/>
  <c r="L349" i="5" s="1"/>
  <c r="L350" i="5" s="1"/>
  <c r="L351" i="5" s="1"/>
  <c r="L352" i="5" s="1"/>
  <c r="L353" i="5" s="1"/>
  <c r="L354" i="5" s="1"/>
  <c r="L355" i="5" s="1"/>
  <c r="L356" i="5" s="1"/>
  <c r="L357" i="5" s="1"/>
  <c r="L358" i="5" s="1"/>
  <c r="G158" i="5"/>
  <c r="G159" i="5" s="1"/>
  <c r="G160" i="5" s="1"/>
  <c r="G161" i="5" s="1"/>
  <c r="G162" i="5" s="1"/>
  <c r="G163" i="5" s="1"/>
  <c r="G218" i="5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311" i="5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68" i="5"/>
  <c r="G369" i="5" s="1"/>
  <c r="G370" i="5" s="1"/>
  <c r="G371" i="5" s="1"/>
  <c r="G372" i="5" s="1"/>
  <c r="G373" i="5" s="1"/>
  <c r="G374" i="5" s="1"/>
  <c r="G375" i="5" s="1"/>
  <c r="G376" i="5" s="1"/>
  <c r="G377" i="5" s="1"/>
  <c r="G378" i="5" s="1"/>
  <c r="G379" i="5" s="1"/>
  <c r="G380" i="5" s="1"/>
  <c r="G381" i="5" s="1"/>
  <c r="G382" i="5" s="1"/>
  <c r="G383" i="5" s="1"/>
  <c r="G384" i="5" s="1"/>
  <c r="G385" i="5" s="1"/>
  <c r="G386" i="5" s="1"/>
  <c r="G387" i="5" s="1"/>
  <c r="G388" i="5" s="1"/>
  <c r="G134" i="5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281" i="5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48" i="5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338" i="5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E68" i="5"/>
  <c r="G68" i="5" s="1"/>
  <c r="G98" i="5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E75" i="5"/>
  <c r="L313" i="5"/>
  <c r="L314" i="5" s="1"/>
  <c r="L315" i="5" s="1"/>
  <c r="L316" i="5" s="1"/>
  <c r="L317" i="5" s="1"/>
  <c r="L318" i="5" s="1"/>
  <c r="L319" i="5" s="1"/>
  <c r="L320" i="5" s="1"/>
  <c r="L321" i="5" s="1"/>
  <c r="L322" i="5" s="1"/>
  <c r="L323" i="5" s="1"/>
  <c r="L324" i="5" s="1"/>
  <c r="L325" i="5" s="1"/>
  <c r="L326" i="5" s="1"/>
  <c r="L327" i="5" s="1"/>
  <c r="L328" i="5" s="1"/>
  <c r="L285" i="5"/>
  <c r="L286" i="5" s="1"/>
  <c r="L287" i="5" s="1"/>
  <c r="L288" i="5" s="1"/>
  <c r="L289" i="5" s="1"/>
  <c r="L290" i="5" s="1"/>
  <c r="L291" i="5" s="1"/>
  <c r="L292" i="5" s="1"/>
  <c r="L293" i="5" s="1"/>
  <c r="L294" i="5" s="1"/>
  <c r="L295" i="5" s="1"/>
  <c r="L296" i="5" s="1"/>
  <c r="L297" i="5" s="1"/>
  <c r="L298" i="5" s="1"/>
  <c r="L223" i="5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L237" i="5" s="1"/>
  <c r="L238" i="5" s="1"/>
  <c r="L188" i="5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G194" i="5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164" i="5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L133" i="5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68" i="5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G42" i="5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I368" i="5"/>
  <c r="H369" i="5"/>
  <c r="M369" i="5"/>
  <c r="H339" i="5"/>
  <c r="N338" i="5"/>
  <c r="M339" i="5"/>
  <c r="I308" i="5"/>
  <c r="H309" i="5"/>
  <c r="N308" i="5"/>
  <c r="M309" i="5"/>
  <c r="H279" i="5"/>
  <c r="I278" i="5"/>
  <c r="N278" i="5"/>
  <c r="M279" i="5"/>
  <c r="N248" i="5"/>
  <c r="M249" i="5"/>
  <c r="H249" i="5"/>
  <c r="I248" i="5"/>
  <c r="I218" i="5"/>
  <c r="H219" i="5"/>
  <c r="N218" i="5"/>
  <c r="M219" i="5"/>
  <c r="I188" i="5"/>
  <c r="H189" i="5"/>
  <c r="M189" i="5"/>
  <c r="I158" i="5"/>
  <c r="H159" i="5"/>
  <c r="N158" i="5"/>
  <c r="M159" i="5"/>
  <c r="I128" i="5"/>
  <c r="H129" i="5"/>
  <c r="N128" i="5"/>
  <c r="M129" i="5"/>
  <c r="I98" i="5"/>
  <c r="H99" i="5"/>
  <c r="N98" i="5"/>
  <c r="M99" i="5"/>
  <c r="H69" i="5"/>
  <c r="M69" i="5"/>
  <c r="H39" i="5"/>
  <c r="I38" i="5"/>
  <c r="N38" i="5"/>
  <c r="M39" i="5"/>
  <c r="L8" i="5"/>
  <c r="N8" i="5" s="1"/>
  <c r="G8" i="5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H9" i="5"/>
  <c r="M9" i="5"/>
  <c r="I98" i="10"/>
  <c r="H99" i="10"/>
  <c r="I68" i="10"/>
  <c r="H69" i="10"/>
  <c r="I67" i="10"/>
  <c r="G37" i="10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H37" i="10"/>
  <c r="G428" i="2"/>
  <c r="M429" i="2"/>
  <c r="L428" i="2"/>
  <c r="L429" i="2" s="1"/>
  <c r="L430" i="2" s="1"/>
  <c r="L431" i="2" s="1"/>
  <c r="L432" i="2" s="1"/>
  <c r="L433" i="2" s="1"/>
  <c r="L434" i="2" s="1"/>
  <c r="L435" i="2" s="1"/>
  <c r="L436" i="2" s="1"/>
  <c r="L437" i="2" s="1"/>
  <c r="L438" i="2" s="1"/>
  <c r="L439" i="2" s="1"/>
  <c r="L440" i="2" s="1"/>
  <c r="L441" i="2" s="1"/>
  <c r="L442" i="2" s="1"/>
  <c r="L443" i="2" s="1"/>
  <c r="L444" i="2" s="1"/>
  <c r="L445" i="2" s="1"/>
  <c r="L446" i="2" s="1"/>
  <c r="L447" i="2" s="1"/>
  <c r="L448" i="2" s="1"/>
  <c r="L449" i="2" s="1"/>
  <c r="G429" i="2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D3" i="8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E3" i="8"/>
  <c r="E4" i="8" s="1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L7" i="7"/>
  <c r="G7" i="7"/>
  <c r="M7" i="7"/>
  <c r="H8" i="7"/>
  <c r="E91" i="9" s="1"/>
  <c r="I60" i="9"/>
  <c r="I59" i="9"/>
  <c r="H60" i="9"/>
  <c r="H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59" i="9"/>
  <c r="E60" i="9"/>
  <c r="E59" i="9"/>
  <c r="D60" i="9"/>
  <c r="D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59" i="9"/>
  <c r="B83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59" i="9"/>
  <c r="I32" i="9"/>
  <c r="I31" i="9"/>
  <c r="H32" i="9"/>
  <c r="H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31" i="9"/>
  <c r="E32" i="9"/>
  <c r="E31" i="9"/>
  <c r="D32" i="9"/>
  <c r="D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31" i="9"/>
  <c r="B32" i="9"/>
  <c r="B33" i="9"/>
  <c r="B34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31" i="9"/>
  <c r="I3" i="9"/>
  <c r="I2" i="9"/>
  <c r="H3" i="9"/>
  <c r="H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" i="9"/>
  <c r="S405" i="2" l="1"/>
  <c r="S194" i="2"/>
  <c r="S254" i="2"/>
  <c r="N41" i="7"/>
  <c r="M42" i="7"/>
  <c r="H42" i="7"/>
  <c r="I41" i="7"/>
  <c r="S164" i="2"/>
  <c r="D120" i="9"/>
  <c r="D121" i="9" s="1"/>
  <c r="D122" i="9" s="1"/>
  <c r="D123" i="9" s="1"/>
  <c r="D124" i="9" s="1"/>
  <c r="D125" i="9" s="1"/>
  <c r="D126" i="9" s="1"/>
  <c r="D127" i="9" s="1"/>
  <c r="D128" i="9" s="1"/>
  <c r="D129" i="9" s="1"/>
  <c r="D130" i="9" s="1"/>
  <c r="D131" i="9" s="1"/>
  <c r="D132" i="9" s="1"/>
  <c r="D133" i="9" s="1"/>
  <c r="D134" i="9" s="1"/>
  <c r="D135" i="9" s="1"/>
  <c r="D136" i="9" s="1"/>
  <c r="D137" i="9" s="1"/>
  <c r="D138" i="9" s="1"/>
  <c r="D139" i="9" s="1"/>
  <c r="S406" i="2"/>
  <c r="R407" i="2"/>
  <c r="R376" i="2"/>
  <c r="S375" i="2"/>
  <c r="R346" i="2"/>
  <c r="S345" i="2"/>
  <c r="S314" i="2"/>
  <c r="R316" i="2"/>
  <c r="S315" i="2"/>
  <c r="R286" i="2"/>
  <c r="R256" i="2"/>
  <c r="S255" i="2"/>
  <c r="R226" i="2"/>
  <c r="S225" i="2"/>
  <c r="R196" i="2"/>
  <c r="S195" i="2"/>
  <c r="S165" i="2"/>
  <c r="R166" i="2"/>
  <c r="S134" i="2"/>
  <c r="R136" i="2"/>
  <c r="S135" i="2"/>
  <c r="S104" i="2"/>
  <c r="S105" i="2"/>
  <c r="R106" i="2"/>
  <c r="R76" i="2"/>
  <c r="S75" i="2"/>
  <c r="S45" i="2"/>
  <c r="R46" i="2"/>
  <c r="J145" i="9"/>
  <c r="E146" i="9"/>
  <c r="R11" i="2"/>
  <c r="G100" i="6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I129" i="6"/>
  <c r="S99" i="6"/>
  <c r="Q40" i="6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Q53" i="6" s="1"/>
  <c r="Q54" i="6" s="1"/>
  <c r="Q55" i="6" s="1"/>
  <c r="Q56" i="6" s="1"/>
  <c r="Q57" i="6" s="1"/>
  <c r="Q58" i="6" s="1"/>
  <c r="S69" i="6"/>
  <c r="G70" i="6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J139" i="9"/>
  <c r="E59" i="8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M221" i="6"/>
  <c r="I220" i="6"/>
  <c r="H221" i="6"/>
  <c r="M191" i="6"/>
  <c r="H191" i="6"/>
  <c r="I190" i="6"/>
  <c r="H161" i="6"/>
  <c r="I160" i="6"/>
  <c r="M161" i="6"/>
  <c r="M131" i="6"/>
  <c r="H131" i="6"/>
  <c r="I130" i="6"/>
  <c r="H101" i="6"/>
  <c r="I100" i="6"/>
  <c r="M101" i="6"/>
  <c r="W101" i="6"/>
  <c r="S100" i="6"/>
  <c r="R101" i="6"/>
  <c r="S70" i="6"/>
  <c r="R71" i="6"/>
  <c r="M71" i="6"/>
  <c r="W71" i="6"/>
  <c r="H71" i="6"/>
  <c r="I70" i="6"/>
  <c r="I39" i="6"/>
  <c r="W41" i="6"/>
  <c r="M41" i="6"/>
  <c r="H41" i="6"/>
  <c r="I40" i="6"/>
  <c r="R41" i="6"/>
  <c r="H10" i="6"/>
  <c r="I9" i="6"/>
  <c r="M10" i="6"/>
  <c r="W10" i="6"/>
  <c r="S9" i="6"/>
  <c r="R10" i="6"/>
  <c r="M520" i="5"/>
  <c r="N519" i="5"/>
  <c r="H520" i="5"/>
  <c r="I519" i="5"/>
  <c r="N489" i="5"/>
  <c r="M490" i="5"/>
  <c r="I489" i="5"/>
  <c r="H490" i="5"/>
  <c r="H460" i="5"/>
  <c r="I459" i="5"/>
  <c r="N459" i="5"/>
  <c r="M460" i="5"/>
  <c r="N428" i="5"/>
  <c r="M430" i="5"/>
  <c r="N429" i="5"/>
  <c r="I429" i="5"/>
  <c r="H430" i="5"/>
  <c r="N399" i="5"/>
  <c r="M400" i="5"/>
  <c r="I399" i="5"/>
  <c r="H400" i="5"/>
  <c r="N368" i="5"/>
  <c r="G69" i="5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I68" i="5"/>
  <c r="N68" i="5"/>
  <c r="I338" i="5"/>
  <c r="N188" i="5"/>
  <c r="L9" i="5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N369" i="5"/>
  <c r="M370" i="5"/>
  <c r="I369" i="5"/>
  <c r="H370" i="5"/>
  <c r="N339" i="5"/>
  <c r="M340" i="5"/>
  <c r="I339" i="5"/>
  <c r="H340" i="5"/>
  <c r="M310" i="5"/>
  <c r="N309" i="5"/>
  <c r="I309" i="5"/>
  <c r="H310" i="5"/>
  <c r="M280" i="5"/>
  <c r="N279" i="5"/>
  <c r="I279" i="5"/>
  <c r="H280" i="5"/>
  <c r="I249" i="5"/>
  <c r="H250" i="5"/>
  <c r="M250" i="5"/>
  <c r="N249" i="5"/>
  <c r="M220" i="5"/>
  <c r="N219" i="5"/>
  <c r="H220" i="5"/>
  <c r="I219" i="5"/>
  <c r="N189" i="5"/>
  <c r="M190" i="5"/>
  <c r="I189" i="5"/>
  <c r="H190" i="5"/>
  <c r="N159" i="5"/>
  <c r="M160" i="5"/>
  <c r="I159" i="5"/>
  <c r="H160" i="5"/>
  <c r="N129" i="5"/>
  <c r="M130" i="5"/>
  <c r="H130" i="5"/>
  <c r="I129" i="5"/>
  <c r="N99" i="5"/>
  <c r="M100" i="5"/>
  <c r="I99" i="5"/>
  <c r="H100" i="5"/>
  <c r="N69" i="5"/>
  <c r="M70" i="5"/>
  <c r="I69" i="5"/>
  <c r="H70" i="5"/>
  <c r="M40" i="5"/>
  <c r="N39" i="5"/>
  <c r="I39" i="5"/>
  <c r="H40" i="5"/>
  <c r="I8" i="5"/>
  <c r="N9" i="5"/>
  <c r="M10" i="5"/>
  <c r="I9" i="5"/>
  <c r="H10" i="5"/>
  <c r="I99" i="10"/>
  <c r="H100" i="10"/>
  <c r="H70" i="10"/>
  <c r="I69" i="10"/>
  <c r="H38" i="10"/>
  <c r="I37" i="10"/>
  <c r="L8" i="7"/>
  <c r="L9" i="7" s="1"/>
  <c r="H90" i="9"/>
  <c r="G8" i="7"/>
  <c r="I8" i="7" s="1"/>
  <c r="D90" i="9"/>
  <c r="M430" i="2"/>
  <c r="H431" i="2"/>
  <c r="H9" i="7"/>
  <c r="E92" i="9" s="1"/>
  <c r="M8" i="7"/>
  <c r="E3" i="9"/>
  <c r="E2" i="9"/>
  <c r="D3" i="9"/>
  <c r="D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" i="9"/>
  <c r="B3" i="9"/>
  <c r="B4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" i="9"/>
  <c r="H6" i="10"/>
  <c r="E175" i="9" s="1"/>
  <c r="H5" i="10"/>
  <c r="H7" i="10"/>
  <c r="E176" i="9" s="1"/>
  <c r="E5" i="10"/>
  <c r="E7" i="10"/>
  <c r="B176" i="9" s="1"/>
  <c r="E8" i="10"/>
  <c r="B177" i="9" s="1"/>
  <c r="E9" i="10"/>
  <c r="B178" i="9" s="1"/>
  <c r="E10" i="10"/>
  <c r="B179" i="9" s="1"/>
  <c r="E12" i="10"/>
  <c r="B181" i="9" s="1"/>
  <c r="E13" i="10"/>
  <c r="B182" i="9" s="1"/>
  <c r="E14" i="10"/>
  <c r="B183" i="9" s="1"/>
  <c r="E15" i="10"/>
  <c r="B184" i="9" s="1"/>
  <c r="E16" i="10"/>
  <c r="B185" i="9" s="1"/>
  <c r="E17" i="10"/>
  <c r="B186" i="9" s="1"/>
  <c r="E18" i="10"/>
  <c r="B187" i="9" s="1"/>
  <c r="E19" i="10"/>
  <c r="B188" i="9" s="1"/>
  <c r="E20" i="10"/>
  <c r="B189" i="9" s="1"/>
  <c r="E21" i="10"/>
  <c r="B190" i="9" s="1"/>
  <c r="E22" i="10"/>
  <c r="B191" i="9" s="1"/>
  <c r="E23" i="10"/>
  <c r="B192" i="9" s="1"/>
  <c r="E24" i="10"/>
  <c r="B193" i="9" s="1"/>
  <c r="E25" i="10"/>
  <c r="B194" i="9" s="1"/>
  <c r="E26" i="10"/>
  <c r="B195" i="9" s="1"/>
  <c r="E27" i="10"/>
  <c r="B196" i="9" s="1"/>
  <c r="E4" i="10"/>
  <c r="B173" i="9" s="1"/>
  <c r="F28" i="10"/>
  <c r="F207" i="9" s="1"/>
  <c r="B5" i="9"/>
  <c r="B12" i="9"/>
  <c r="L397" i="2"/>
  <c r="L398" i="2" s="1"/>
  <c r="L399" i="2" s="1"/>
  <c r="L400" i="2" s="1"/>
  <c r="L401" i="2" s="1"/>
  <c r="L402" i="2" s="1"/>
  <c r="L403" i="2" s="1"/>
  <c r="L404" i="2" s="1"/>
  <c r="L405" i="2" s="1"/>
  <c r="L406" i="2" s="1"/>
  <c r="L407" i="2" s="1"/>
  <c r="L408" i="2" s="1"/>
  <c r="L409" i="2" s="1"/>
  <c r="L410" i="2" s="1"/>
  <c r="L411" i="2" s="1"/>
  <c r="L412" i="2" s="1"/>
  <c r="L413" i="2" s="1"/>
  <c r="L414" i="2" s="1"/>
  <c r="L415" i="2" s="1"/>
  <c r="L416" i="2" s="1"/>
  <c r="L417" i="2" s="1"/>
  <c r="L418" i="2" s="1"/>
  <c r="L419" i="2" s="1"/>
  <c r="G397" i="2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U419" i="2"/>
  <c r="W419" i="2" s="1"/>
  <c r="Y419" i="2" s="1"/>
  <c r="AA419" i="2" s="1"/>
  <c r="T419" i="2"/>
  <c r="V419" i="2" s="1"/>
  <c r="X419" i="2" s="1"/>
  <c r="Z419" i="2" s="1"/>
  <c r="K419" i="2"/>
  <c r="F419" i="2"/>
  <c r="M397" i="2"/>
  <c r="M398" i="2" s="1"/>
  <c r="H397" i="2"/>
  <c r="H398" i="2" s="1"/>
  <c r="H399" i="2" s="1"/>
  <c r="P238" i="4"/>
  <c r="R238" i="4" s="1"/>
  <c r="T238" i="4" s="1"/>
  <c r="V238" i="4" s="1"/>
  <c r="O238" i="4"/>
  <c r="Q238" i="4" s="1"/>
  <c r="S238" i="4" s="1"/>
  <c r="U238" i="4" s="1"/>
  <c r="K238" i="4"/>
  <c r="F238" i="4"/>
  <c r="M216" i="4"/>
  <c r="M217" i="4" s="1"/>
  <c r="L216" i="4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H216" i="4"/>
  <c r="H217" i="4" s="1"/>
  <c r="G217" i="4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U389" i="2"/>
  <c r="W389" i="2" s="1"/>
  <c r="Y389" i="2" s="1"/>
  <c r="AA389" i="2" s="1"/>
  <c r="T389" i="2"/>
  <c r="V389" i="2" s="1"/>
  <c r="X389" i="2" s="1"/>
  <c r="Z389" i="2" s="1"/>
  <c r="K389" i="2"/>
  <c r="F389" i="2"/>
  <c r="M367" i="2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L389" i="2" s="1"/>
  <c r="H367" i="2"/>
  <c r="H368" i="2" s="1"/>
  <c r="G367" i="2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U359" i="2"/>
  <c r="W359" i="2" s="1"/>
  <c r="Y359" i="2" s="1"/>
  <c r="AA359" i="2" s="1"/>
  <c r="T359" i="2"/>
  <c r="V359" i="2" s="1"/>
  <c r="X359" i="2" s="1"/>
  <c r="Z359" i="2" s="1"/>
  <c r="K359" i="2"/>
  <c r="F359" i="2"/>
  <c r="M337" i="2"/>
  <c r="M338" i="2" s="1"/>
  <c r="L337" i="2"/>
  <c r="L338" i="2" s="1"/>
  <c r="L339" i="2" s="1"/>
  <c r="L340" i="2" s="1"/>
  <c r="L341" i="2" s="1"/>
  <c r="L342" i="2" s="1"/>
  <c r="L343" i="2" s="1"/>
  <c r="L344" i="2" s="1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L355" i="2" s="1"/>
  <c r="L356" i="2" s="1"/>
  <c r="L357" i="2" s="1"/>
  <c r="L358" i="2" s="1"/>
  <c r="L359" i="2" s="1"/>
  <c r="H337" i="2"/>
  <c r="G337" i="2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U329" i="2"/>
  <c r="W329" i="2" s="1"/>
  <c r="Y329" i="2" s="1"/>
  <c r="AA329" i="2" s="1"/>
  <c r="T329" i="2"/>
  <c r="V329" i="2" s="1"/>
  <c r="X329" i="2" s="1"/>
  <c r="Z329" i="2" s="1"/>
  <c r="K329" i="2"/>
  <c r="F329" i="2"/>
  <c r="M307" i="2"/>
  <c r="M308" i="2" s="1"/>
  <c r="M309" i="2" s="1"/>
  <c r="L307" i="2"/>
  <c r="L308" i="2" s="1"/>
  <c r="L309" i="2" s="1"/>
  <c r="L310" i="2" s="1"/>
  <c r="L311" i="2" s="1"/>
  <c r="L312" i="2" s="1"/>
  <c r="L313" i="2" s="1"/>
  <c r="L314" i="2" s="1"/>
  <c r="L315" i="2" s="1"/>
  <c r="L316" i="2" s="1"/>
  <c r="L317" i="2" s="1"/>
  <c r="L318" i="2" s="1"/>
  <c r="L319" i="2" s="1"/>
  <c r="L320" i="2" s="1"/>
  <c r="L321" i="2" s="1"/>
  <c r="L322" i="2" s="1"/>
  <c r="L323" i="2" s="1"/>
  <c r="L324" i="2" s="1"/>
  <c r="L325" i="2" s="1"/>
  <c r="L326" i="2" s="1"/>
  <c r="L327" i="2" s="1"/>
  <c r="L328" i="2" s="1"/>
  <c r="L329" i="2" s="1"/>
  <c r="H307" i="2"/>
  <c r="G307" i="2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U299" i="2"/>
  <c r="W299" i="2" s="1"/>
  <c r="Y299" i="2" s="1"/>
  <c r="T299" i="2"/>
  <c r="V299" i="2" s="1"/>
  <c r="X299" i="2" s="1"/>
  <c r="K299" i="2"/>
  <c r="F299" i="2"/>
  <c r="M277" i="2"/>
  <c r="M278" i="2" s="1"/>
  <c r="M279" i="2" s="1"/>
  <c r="L277" i="2"/>
  <c r="L278" i="2" s="1"/>
  <c r="L279" i="2" s="1"/>
  <c r="L280" i="2" s="1"/>
  <c r="L281" i="2" s="1"/>
  <c r="L282" i="2" s="1"/>
  <c r="L283" i="2" s="1"/>
  <c r="L284" i="2" s="1"/>
  <c r="L285" i="2" s="1"/>
  <c r="L286" i="2" s="1"/>
  <c r="L287" i="2" s="1"/>
  <c r="L288" i="2" s="1"/>
  <c r="L289" i="2" s="1"/>
  <c r="L290" i="2" s="1"/>
  <c r="L291" i="2" s="1"/>
  <c r="L292" i="2" s="1"/>
  <c r="L293" i="2" s="1"/>
  <c r="L294" i="2" s="1"/>
  <c r="L295" i="2" s="1"/>
  <c r="L296" i="2" s="1"/>
  <c r="L297" i="2" s="1"/>
  <c r="L298" i="2" s="1"/>
  <c r="L299" i="2" s="1"/>
  <c r="H277" i="2"/>
  <c r="G277" i="2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P208" i="4"/>
  <c r="R208" i="4" s="1"/>
  <c r="T208" i="4" s="1"/>
  <c r="V208" i="4" s="1"/>
  <c r="O208" i="4"/>
  <c r="Q208" i="4" s="1"/>
  <c r="S208" i="4" s="1"/>
  <c r="U208" i="4" s="1"/>
  <c r="K208" i="4"/>
  <c r="F208" i="4"/>
  <c r="M186" i="4"/>
  <c r="M187" i="4" s="1"/>
  <c r="L186" i="4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H186" i="4"/>
  <c r="H187" i="4" s="1"/>
  <c r="G186" i="4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P178" i="4"/>
  <c r="R178" i="4" s="1"/>
  <c r="T178" i="4" s="1"/>
  <c r="O178" i="4"/>
  <c r="Q178" i="4" s="1"/>
  <c r="S178" i="4" s="1"/>
  <c r="K178" i="4"/>
  <c r="F178" i="4"/>
  <c r="M156" i="4"/>
  <c r="M157" i="4" s="1"/>
  <c r="M158" i="4" s="1"/>
  <c r="L156" i="4"/>
  <c r="H156" i="4"/>
  <c r="H157" i="4" s="1"/>
  <c r="G156" i="4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E148" i="4"/>
  <c r="Z148" i="4"/>
  <c r="AB148" i="4" s="1"/>
  <c r="AD148" i="4" s="1"/>
  <c r="AF148" i="4" s="1"/>
  <c r="Y148" i="4"/>
  <c r="AA148" i="4" s="1"/>
  <c r="AC148" i="4" s="1"/>
  <c r="AE148" i="4" s="1"/>
  <c r="U148" i="4"/>
  <c r="P148" i="4"/>
  <c r="K148" i="4"/>
  <c r="F148" i="4"/>
  <c r="W126" i="4"/>
  <c r="W127" i="4" s="1"/>
  <c r="V126" i="4"/>
  <c r="R126" i="4"/>
  <c r="R127" i="4" s="1"/>
  <c r="Q126" i="4"/>
  <c r="Q127" i="4" s="1"/>
  <c r="Q128" i="4" s="1"/>
  <c r="Q129" i="4" s="1"/>
  <c r="Q130" i="4" s="1"/>
  <c r="Q131" i="4" s="1"/>
  <c r="Q132" i="4" s="1"/>
  <c r="Q133" i="4" s="1"/>
  <c r="Q134" i="4" s="1"/>
  <c r="Q135" i="4" s="1"/>
  <c r="Q136" i="4" s="1"/>
  <c r="Q137" i="4" s="1"/>
  <c r="Q138" i="4" s="1"/>
  <c r="Q139" i="4" s="1"/>
  <c r="Q140" i="4" s="1"/>
  <c r="Q141" i="4" s="1"/>
  <c r="Q142" i="4" s="1"/>
  <c r="Q143" i="4" s="1"/>
  <c r="Q144" i="4" s="1"/>
  <c r="Q145" i="4" s="1"/>
  <c r="Q146" i="4" s="1"/>
  <c r="Q147" i="4" s="1"/>
  <c r="Q148" i="4" s="1"/>
  <c r="M126" i="4"/>
  <c r="M127" i="4" s="1"/>
  <c r="L126" i="4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H126" i="4"/>
  <c r="H127" i="4" s="1"/>
  <c r="G126" i="4"/>
  <c r="P118" i="4"/>
  <c r="R118" i="4" s="1"/>
  <c r="O118" i="4"/>
  <c r="Q118" i="4" s="1"/>
  <c r="K118" i="4"/>
  <c r="F118" i="4"/>
  <c r="M96" i="4"/>
  <c r="M97" i="4" s="1"/>
  <c r="L96" i="4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H96" i="4"/>
  <c r="G96" i="4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U269" i="2"/>
  <c r="W269" i="2" s="1"/>
  <c r="T269" i="2"/>
  <c r="V269" i="2" s="1"/>
  <c r="K269" i="2"/>
  <c r="F269" i="2"/>
  <c r="M247" i="2"/>
  <c r="M248" i="2" s="1"/>
  <c r="M249" i="2" s="1"/>
  <c r="L247" i="2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H247" i="2"/>
  <c r="G247" i="2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U239" i="2"/>
  <c r="W239" i="2" s="1"/>
  <c r="Y239" i="2" s="1"/>
  <c r="AA239" i="2" s="1"/>
  <c r="T239" i="2"/>
  <c r="V239" i="2" s="1"/>
  <c r="X239" i="2" s="1"/>
  <c r="Z239" i="2" s="1"/>
  <c r="K239" i="2"/>
  <c r="F239" i="2"/>
  <c r="M217" i="2"/>
  <c r="M218" i="2" s="1"/>
  <c r="L217" i="2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H217" i="2"/>
  <c r="H218" i="2" s="1"/>
  <c r="G217" i="2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U209" i="2"/>
  <c r="W209" i="2" s="1"/>
  <c r="Y209" i="2" s="1"/>
  <c r="AA209" i="2" s="1"/>
  <c r="T209" i="2"/>
  <c r="V209" i="2" s="1"/>
  <c r="X209" i="2" s="1"/>
  <c r="Z209" i="2" s="1"/>
  <c r="K209" i="2"/>
  <c r="F209" i="2"/>
  <c r="M187" i="2"/>
  <c r="M188" i="2" s="1"/>
  <c r="L187" i="2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H187" i="2"/>
  <c r="H188" i="2" s="1"/>
  <c r="G187" i="2"/>
  <c r="G188" i="2" s="1"/>
  <c r="G189" i="2" s="1"/>
  <c r="G190" i="2" s="1"/>
  <c r="U179" i="2"/>
  <c r="W179" i="2" s="1"/>
  <c r="Y179" i="2" s="1"/>
  <c r="AA179" i="2" s="1"/>
  <c r="T179" i="2"/>
  <c r="V179" i="2" s="1"/>
  <c r="X179" i="2" s="1"/>
  <c r="Z179" i="2" s="1"/>
  <c r="K179" i="2"/>
  <c r="F179" i="2"/>
  <c r="M157" i="2"/>
  <c r="M158" i="2" s="1"/>
  <c r="M159" i="2" s="1"/>
  <c r="L157" i="2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H157" i="2"/>
  <c r="H158" i="2" s="1"/>
  <c r="G157" i="2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AA127" i="2"/>
  <c r="AA128" i="2" s="1"/>
  <c r="AA129" i="2" s="1"/>
  <c r="AA130" i="2" s="1"/>
  <c r="AA131" i="2" s="1"/>
  <c r="AA132" i="2" s="1"/>
  <c r="AA133" i="2" s="1"/>
  <c r="AA134" i="2" s="1"/>
  <c r="AA135" i="2" s="1"/>
  <c r="AA136" i="2" s="1"/>
  <c r="AA137" i="2" s="1"/>
  <c r="AA138" i="2" s="1"/>
  <c r="AA139" i="2" s="1"/>
  <c r="AA140" i="2" s="1"/>
  <c r="AA141" i="2" s="1"/>
  <c r="AA142" i="2" s="1"/>
  <c r="AA143" i="2" s="1"/>
  <c r="AA144" i="2" s="1"/>
  <c r="AA145" i="2" s="1"/>
  <c r="AA146" i="2" s="1"/>
  <c r="AA147" i="2" s="1"/>
  <c r="AA148" i="2" s="1"/>
  <c r="AA149" i="2" s="1"/>
  <c r="L127" i="2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AE149" i="2"/>
  <c r="AG149" i="2" s="1"/>
  <c r="AD149" i="2"/>
  <c r="AF149" i="2" s="1"/>
  <c r="Z149" i="2"/>
  <c r="U149" i="2"/>
  <c r="K149" i="2"/>
  <c r="F149" i="2"/>
  <c r="AB127" i="2"/>
  <c r="AB128" i="2" s="1"/>
  <c r="W127" i="2"/>
  <c r="W128" i="2" s="1"/>
  <c r="W129" i="2" s="1"/>
  <c r="V127" i="2"/>
  <c r="M127" i="2"/>
  <c r="M128" i="2" s="1"/>
  <c r="H127" i="2"/>
  <c r="H128" i="2" s="1"/>
  <c r="P88" i="4"/>
  <c r="O88" i="4"/>
  <c r="K88" i="4"/>
  <c r="F88" i="4"/>
  <c r="M66" i="4"/>
  <c r="M67" i="4" s="1"/>
  <c r="L66" i="4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H66" i="4"/>
  <c r="H67" i="4" s="1"/>
  <c r="G66" i="4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P58" i="4"/>
  <c r="R58" i="4" s="1"/>
  <c r="T58" i="4" s="1"/>
  <c r="V58" i="4" s="1"/>
  <c r="K58" i="4"/>
  <c r="F58" i="4"/>
  <c r="M36" i="4"/>
  <c r="M37" i="4" s="1"/>
  <c r="L36" i="4"/>
  <c r="H36" i="4"/>
  <c r="H37" i="4" s="1"/>
  <c r="G36" i="4"/>
  <c r="G37" i="4" s="1"/>
  <c r="G38" i="4" s="1"/>
  <c r="G39" i="4" s="1"/>
  <c r="AA97" i="2"/>
  <c r="V97" i="2"/>
  <c r="Z119" i="2"/>
  <c r="AB97" i="2"/>
  <c r="U119" i="2"/>
  <c r="W97" i="2"/>
  <c r="AD119" i="2"/>
  <c r="AF119" i="2" s="1"/>
  <c r="AH119" i="2" s="1"/>
  <c r="AJ119" i="2" s="1"/>
  <c r="L6" i="4"/>
  <c r="G6" i="4"/>
  <c r="P28" i="4"/>
  <c r="R28" i="4" s="1"/>
  <c r="T28" i="4" s="1"/>
  <c r="V28" i="4" s="1"/>
  <c r="O28" i="4"/>
  <c r="Q28" i="4" s="1"/>
  <c r="S28" i="4" s="1"/>
  <c r="U28" i="4" s="1"/>
  <c r="K28" i="4"/>
  <c r="F28" i="4"/>
  <c r="M6" i="4"/>
  <c r="H6" i="4"/>
  <c r="AE119" i="2"/>
  <c r="AG119" i="2" s="1"/>
  <c r="AI119" i="2" s="1"/>
  <c r="AK119" i="2" s="1"/>
  <c r="K119" i="2"/>
  <c r="F119" i="2"/>
  <c r="M97" i="2"/>
  <c r="M98" i="2" s="1"/>
  <c r="M99" i="2" s="1"/>
  <c r="L97" i="2"/>
  <c r="H97" i="2"/>
  <c r="G97" i="2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67" i="2"/>
  <c r="U89" i="2"/>
  <c r="W89" i="2" s="1"/>
  <c r="Y89" i="2" s="1"/>
  <c r="AA89" i="2" s="1"/>
  <c r="T89" i="2"/>
  <c r="V89" i="2" s="1"/>
  <c r="X89" i="2" s="1"/>
  <c r="Z89" i="2" s="1"/>
  <c r="K89" i="2"/>
  <c r="F89" i="2"/>
  <c r="M67" i="2"/>
  <c r="M68" i="2" s="1"/>
  <c r="L67" i="2"/>
  <c r="H67" i="2"/>
  <c r="H68" i="2" s="1"/>
  <c r="H69" i="2" s="1"/>
  <c r="H70" i="2" s="1"/>
  <c r="L37" i="2"/>
  <c r="G37" i="2"/>
  <c r="U59" i="2"/>
  <c r="W59" i="2" s="1"/>
  <c r="Y59" i="2" s="1"/>
  <c r="AA59" i="2" s="1"/>
  <c r="T59" i="2"/>
  <c r="V59" i="2" s="1"/>
  <c r="X59" i="2" s="1"/>
  <c r="K59" i="2"/>
  <c r="F59" i="2"/>
  <c r="M37" i="2"/>
  <c r="M38" i="2" s="1"/>
  <c r="H37" i="2"/>
  <c r="H38" i="2" s="1"/>
  <c r="H39" i="2" s="1"/>
  <c r="H40" i="2" s="1"/>
  <c r="M7" i="2"/>
  <c r="K29" i="2"/>
  <c r="T29" i="2"/>
  <c r="V29" i="2" s="1"/>
  <c r="X29" i="2" s="1"/>
  <c r="E133" i="4" l="1"/>
  <c r="B40" i="9" s="1"/>
  <c r="E129" i="4"/>
  <c r="B36" i="9" s="1"/>
  <c r="E130" i="4"/>
  <c r="B37" i="9" s="1"/>
  <c r="E131" i="4"/>
  <c r="B38" i="9" s="1"/>
  <c r="E132" i="4"/>
  <c r="B39" i="9" s="1"/>
  <c r="E128" i="4"/>
  <c r="B35" i="9" s="1"/>
  <c r="D203" i="9"/>
  <c r="E203" i="9" s="1"/>
  <c r="B55" i="9"/>
  <c r="U88" i="4"/>
  <c r="Q88" i="4"/>
  <c r="H43" i="7"/>
  <c r="I42" i="7"/>
  <c r="M43" i="7"/>
  <c r="N42" i="7"/>
  <c r="D204" i="9"/>
  <c r="E204" i="9" s="1"/>
  <c r="B174" i="9"/>
  <c r="G5" i="10"/>
  <c r="D91" i="9"/>
  <c r="G9" i="7"/>
  <c r="I9" i="7" s="1"/>
  <c r="S407" i="2"/>
  <c r="R408" i="2"/>
  <c r="S376" i="2"/>
  <c r="R377" i="2"/>
  <c r="R347" i="2"/>
  <c r="S346" i="2"/>
  <c r="R317" i="2"/>
  <c r="S316" i="2"/>
  <c r="R287" i="2"/>
  <c r="R257" i="2"/>
  <c r="S256" i="2"/>
  <c r="S226" i="2"/>
  <c r="R227" i="2"/>
  <c r="R197" i="2"/>
  <c r="S196" i="2"/>
  <c r="R167" i="2"/>
  <c r="S166" i="2"/>
  <c r="R137" i="2"/>
  <c r="S136" i="2"/>
  <c r="R107" i="2"/>
  <c r="S106" i="2"/>
  <c r="S76" i="2"/>
  <c r="R77" i="2"/>
  <c r="R47" i="2"/>
  <c r="S46" i="2"/>
  <c r="E147" i="9"/>
  <c r="J146" i="9"/>
  <c r="R12" i="2"/>
  <c r="B26" i="9"/>
  <c r="G83" i="9"/>
  <c r="S40" i="6"/>
  <c r="I221" i="6"/>
  <c r="H222" i="6"/>
  <c r="M222" i="6"/>
  <c r="I191" i="6"/>
  <c r="H192" i="6"/>
  <c r="M192" i="6"/>
  <c r="M162" i="6"/>
  <c r="H162" i="6"/>
  <c r="I161" i="6"/>
  <c r="M132" i="6"/>
  <c r="H132" i="6"/>
  <c r="I131" i="6"/>
  <c r="M102" i="6"/>
  <c r="R102" i="6"/>
  <c r="S101" i="6"/>
  <c r="W102" i="6"/>
  <c r="H102" i="6"/>
  <c r="I101" i="6"/>
  <c r="I71" i="6"/>
  <c r="H72" i="6"/>
  <c r="W72" i="6"/>
  <c r="M72" i="6"/>
  <c r="R72" i="6"/>
  <c r="S71" i="6"/>
  <c r="I41" i="6"/>
  <c r="H42" i="6"/>
  <c r="S41" i="6"/>
  <c r="R42" i="6"/>
  <c r="M42" i="6"/>
  <c r="W42" i="6"/>
  <c r="M11" i="6"/>
  <c r="I10" i="6"/>
  <c r="H11" i="6"/>
  <c r="R11" i="6"/>
  <c r="S10" i="6"/>
  <c r="W11" i="6"/>
  <c r="I520" i="5"/>
  <c r="H521" i="5"/>
  <c r="M521" i="5"/>
  <c r="N520" i="5"/>
  <c r="H491" i="5"/>
  <c r="I490" i="5"/>
  <c r="N490" i="5"/>
  <c r="M491" i="5"/>
  <c r="N460" i="5"/>
  <c r="M461" i="5"/>
  <c r="I460" i="5"/>
  <c r="H461" i="5"/>
  <c r="H431" i="5"/>
  <c r="I430" i="5"/>
  <c r="M431" i="5"/>
  <c r="N430" i="5"/>
  <c r="I400" i="5"/>
  <c r="H401" i="5"/>
  <c r="M401" i="5"/>
  <c r="N400" i="5"/>
  <c r="H371" i="5"/>
  <c r="I370" i="5"/>
  <c r="M371" i="5"/>
  <c r="N370" i="5"/>
  <c r="I340" i="5"/>
  <c r="H341" i="5"/>
  <c r="M341" i="5"/>
  <c r="N340" i="5"/>
  <c r="I310" i="5"/>
  <c r="H311" i="5"/>
  <c r="M311" i="5"/>
  <c r="N310" i="5"/>
  <c r="H281" i="5"/>
  <c r="I280" i="5"/>
  <c r="N280" i="5"/>
  <c r="M281" i="5"/>
  <c r="M251" i="5"/>
  <c r="N250" i="5"/>
  <c r="H251" i="5"/>
  <c r="I250" i="5"/>
  <c r="I220" i="5"/>
  <c r="H221" i="5"/>
  <c r="N220" i="5"/>
  <c r="M221" i="5"/>
  <c r="H191" i="5"/>
  <c r="I190" i="5"/>
  <c r="N190" i="5"/>
  <c r="M191" i="5"/>
  <c r="H161" i="5"/>
  <c r="I160" i="5"/>
  <c r="M161" i="5"/>
  <c r="N160" i="5"/>
  <c r="I130" i="5"/>
  <c r="H131" i="5"/>
  <c r="N130" i="5"/>
  <c r="M131" i="5"/>
  <c r="I100" i="5"/>
  <c r="H101" i="5"/>
  <c r="N100" i="5"/>
  <c r="M101" i="5"/>
  <c r="H71" i="5"/>
  <c r="I70" i="5"/>
  <c r="N70" i="5"/>
  <c r="M71" i="5"/>
  <c r="H41" i="5"/>
  <c r="I40" i="5"/>
  <c r="M41" i="5"/>
  <c r="N40" i="5"/>
  <c r="H11" i="5"/>
  <c r="I10" i="5"/>
  <c r="N10" i="5"/>
  <c r="M11" i="5"/>
  <c r="C197" i="9"/>
  <c r="H101" i="10"/>
  <c r="I100" i="10"/>
  <c r="C55" i="9"/>
  <c r="G55" i="9"/>
  <c r="V88" i="4"/>
  <c r="R88" i="4"/>
  <c r="M7" i="4"/>
  <c r="I33" i="9"/>
  <c r="H7" i="4"/>
  <c r="E33" i="9"/>
  <c r="H71" i="10"/>
  <c r="I70" i="10"/>
  <c r="G4" i="10"/>
  <c r="D173" i="9" s="1"/>
  <c r="G6" i="10"/>
  <c r="D175" i="9" s="1"/>
  <c r="H39" i="10"/>
  <c r="I38" i="10"/>
  <c r="H91" i="9"/>
  <c r="L10" i="7"/>
  <c r="H92" i="9"/>
  <c r="L7" i="4"/>
  <c r="H33" i="9"/>
  <c r="G7" i="4"/>
  <c r="D33" i="9"/>
  <c r="H432" i="2"/>
  <c r="M431" i="2"/>
  <c r="M8" i="2"/>
  <c r="I4" i="9"/>
  <c r="C83" i="9"/>
  <c r="E12" i="2"/>
  <c r="E13" i="2"/>
  <c r="E14" i="2"/>
  <c r="E9" i="2"/>
  <c r="E10" i="2"/>
  <c r="E11" i="2"/>
  <c r="W98" i="2"/>
  <c r="E62" i="9" s="1"/>
  <c r="E61" i="9"/>
  <c r="AB98" i="2"/>
  <c r="I61" i="9"/>
  <c r="G26" i="9"/>
  <c r="E132" i="2"/>
  <c r="E133" i="2"/>
  <c r="E134" i="2"/>
  <c r="E129" i="2"/>
  <c r="E130" i="2"/>
  <c r="E131" i="2"/>
  <c r="AA98" i="2"/>
  <c r="H61" i="9"/>
  <c r="V98" i="2"/>
  <c r="D61" i="9"/>
  <c r="L98" i="2"/>
  <c r="N8" i="7"/>
  <c r="M9" i="7"/>
  <c r="H10" i="7"/>
  <c r="E93" i="9" s="1"/>
  <c r="H8" i="10"/>
  <c r="I399" i="2"/>
  <c r="M399" i="2"/>
  <c r="H400" i="2"/>
  <c r="H218" i="4"/>
  <c r="M218" i="4"/>
  <c r="G191" i="2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H369" i="2"/>
  <c r="M368" i="2"/>
  <c r="H338" i="2"/>
  <c r="M339" i="2"/>
  <c r="N309" i="2"/>
  <c r="M310" i="2"/>
  <c r="H308" i="2"/>
  <c r="N279" i="2"/>
  <c r="M280" i="2"/>
  <c r="H278" i="2"/>
  <c r="H188" i="4"/>
  <c r="M188" i="4"/>
  <c r="M159" i="4"/>
  <c r="L157" i="4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H158" i="4"/>
  <c r="G127" i="4"/>
  <c r="G128" i="4" s="1"/>
  <c r="G129" i="4" s="1"/>
  <c r="G130" i="4" s="1"/>
  <c r="G131" i="4" s="1"/>
  <c r="G132" i="4" s="1"/>
  <c r="G133" i="4" s="1"/>
  <c r="G134" i="4" s="1"/>
  <c r="M128" i="4"/>
  <c r="R128" i="4"/>
  <c r="V127" i="4"/>
  <c r="V128" i="4" s="1"/>
  <c r="V129" i="4" s="1"/>
  <c r="V130" i="4" s="1"/>
  <c r="V131" i="4" s="1"/>
  <c r="V132" i="4" s="1"/>
  <c r="V133" i="4" s="1"/>
  <c r="V134" i="4" s="1"/>
  <c r="V135" i="4" s="1"/>
  <c r="V136" i="4" s="1"/>
  <c r="V137" i="4" s="1"/>
  <c r="V138" i="4" s="1"/>
  <c r="V139" i="4" s="1"/>
  <c r="V140" i="4" s="1"/>
  <c r="V141" i="4" s="1"/>
  <c r="V142" i="4" s="1"/>
  <c r="V143" i="4" s="1"/>
  <c r="V144" i="4" s="1"/>
  <c r="V145" i="4" s="1"/>
  <c r="V146" i="4" s="1"/>
  <c r="V147" i="4" s="1"/>
  <c r="V148" i="4" s="1"/>
  <c r="H128" i="4"/>
  <c r="W128" i="4"/>
  <c r="H97" i="4"/>
  <c r="M98" i="4"/>
  <c r="N249" i="2"/>
  <c r="M250" i="2"/>
  <c r="H248" i="2"/>
  <c r="H219" i="2"/>
  <c r="M219" i="2"/>
  <c r="H189" i="2"/>
  <c r="M189" i="2"/>
  <c r="N159" i="2"/>
  <c r="M160" i="2"/>
  <c r="H159" i="2"/>
  <c r="L68" i="2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G127" i="2"/>
  <c r="G128" i="2" s="1"/>
  <c r="V128" i="2"/>
  <c r="V129" i="2" s="1"/>
  <c r="V130" i="2" s="1"/>
  <c r="V131" i="2" s="1"/>
  <c r="V132" i="2" s="1"/>
  <c r="V133" i="2" s="1"/>
  <c r="V134" i="2" s="1"/>
  <c r="V135" i="2" s="1"/>
  <c r="V136" i="2" s="1"/>
  <c r="V137" i="2" s="1"/>
  <c r="V138" i="2" s="1"/>
  <c r="V139" i="2" s="1"/>
  <c r="V140" i="2" s="1"/>
  <c r="V141" i="2" s="1"/>
  <c r="V142" i="2" s="1"/>
  <c r="V143" i="2" s="1"/>
  <c r="V144" i="2" s="1"/>
  <c r="V145" i="2" s="1"/>
  <c r="V146" i="2" s="1"/>
  <c r="V147" i="2" s="1"/>
  <c r="V148" i="2" s="1"/>
  <c r="V149" i="2" s="1"/>
  <c r="L38" i="2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AB129" i="2"/>
  <c r="M129" i="2"/>
  <c r="W130" i="2"/>
  <c r="H129" i="2"/>
  <c r="H68" i="4"/>
  <c r="M68" i="4"/>
  <c r="L37" i="4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G40" i="4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H38" i="4"/>
  <c r="M38" i="4"/>
  <c r="H8" i="4"/>
  <c r="M100" i="2"/>
  <c r="H98" i="2"/>
  <c r="H71" i="2"/>
  <c r="M69" i="2"/>
  <c r="G68" i="2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38" i="2"/>
  <c r="G39" i="2" s="1"/>
  <c r="G40" i="2" s="1"/>
  <c r="I40" i="2" s="1"/>
  <c r="H41" i="2"/>
  <c r="M39" i="2"/>
  <c r="G7" i="2"/>
  <c r="B10" i="9" l="1"/>
  <c r="E34" i="9"/>
  <c r="N43" i="7"/>
  <c r="M44" i="7"/>
  <c r="I43" i="7"/>
  <c r="H44" i="7"/>
  <c r="G10" i="7"/>
  <c r="I10" i="7" s="1"/>
  <c r="D92" i="9"/>
  <c r="R409" i="2"/>
  <c r="S408" i="2"/>
  <c r="S377" i="2"/>
  <c r="R378" i="2"/>
  <c r="S347" i="2"/>
  <c r="R348" i="2"/>
  <c r="S317" i="2"/>
  <c r="R318" i="2"/>
  <c r="R288" i="2"/>
  <c r="S257" i="2"/>
  <c r="R258" i="2"/>
  <c r="S227" i="2"/>
  <c r="R228" i="2"/>
  <c r="R198" i="2"/>
  <c r="S197" i="2"/>
  <c r="S167" i="2"/>
  <c r="R168" i="2"/>
  <c r="S137" i="2"/>
  <c r="R138" i="2"/>
  <c r="S107" i="2"/>
  <c r="R108" i="2"/>
  <c r="S77" i="2"/>
  <c r="R78" i="2"/>
  <c r="S47" i="2"/>
  <c r="R48" i="2"/>
  <c r="E148" i="9"/>
  <c r="J147" i="9"/>
  <c r="R13" i="2"/>
  <c r="B11" i="9"/>
  <c r="B9" i="9"/>
  <c r="M223" i="6"/>
  <c r="H223" i="6"/>
  <c r="I222" i="6"/>
  <c r="M193" i="6"/>
  <c r="I192" i="6"/>
  <c r="H193" i="6"/>
  <c r="H163" i="6"/>
  <c r="I162" i="6"/>
  <c r="M163" i="6"/>
  <c r="H133" i="6"/>
  <c r="I132" i="6"/>
  <c r="M133" i="6"/>
  <c r="W103" i="6"/>
  <c r="I102" i="6"/>
  <c r="H103" i="6"/>
  <c r="S102" i="6"/>
  <c r="R103" i="6"/>
  <c r="M103" i="6"/>
  <c r="M73" i="6"/>
  <c r="S72" i="6"/>
  <c r="R73" i="6"/>
  <c r="W73" i="6"/>
  <c r="H73" i="6"/>
  <c r="I72" i="6"/>
  <c r="M43" i="6"/>
  <c r="R43" i="6"/>
  <c r="S42" i="6"/>
  <c r="W43" i="6"/>
  <c r="I42" i="6"/>
  <c r="H43" i="6"/>
  <c r="I11" i="6"/>
  <c r="H12" i="6"/>
  <c r="M12" i="6"/>
  <c r="W12" i="6"/>
  <c r="S11" i="6"/>
  <c r="R12" i="6"/>
  <c r="M522" i="5"/>
  <c r="N521" i="5"/>
  <c r="H522" i="5"/>
  <c r="I521" i="5"/>
  <c r="M492" i="5"/>
  <c r="N491" i="5"/>
  <c r="I491" i="5"/>
  <c r="H492" i="5"/>
  <c r="I461" i="5"/>
  <c r="H462" i="5"/>
  <c r="N461" i="5"/>
  <c r="M462" i="5"/>
  <c r="N431" i="5"/>
  <c r="M432" i="5"/>
  <c r="I431" i="5"/>
  <c r="H432" i="5"/>
  <c r="N401" i="5"/>
  <c r="M402" i="5"/>
  <c r="I401" i="5"/>
  <c r="H402" i="5"/>
  <c r="M372" i="5"/>
  <c r="N371" i="5"/>
  <c r="I371" i="5"/>
  <c r="H372" i="5"/>
  <c r="M342" i="5"/>
  <c r="N341" i="5"/>
  <c r="I341" i="5"/>
  <c r="H342" i="5"/>
  <c r="M312" i="5"/>
  <c r="N311" i="5"/>
  <c r="I311" i="5"/>
  <c r="H312" i="5"/>
  <c r="M282" i="5"/>
  <c r="N281" i="5"/>
  <c r="I281" i="5"/>
  <c r="H282" i="5"/>
  <c r="I251" i="5"/>
  <c r="H252" i="5"/>
  <c r="M252" i="5"/>
  <c r="N251" i="5"/>
  <c r="M222" i="5"/>
  <c r="N221" i="5"/>
  <c r="I221" i="5"/>
  <c r="H222" i="5"/>
  <c r="M192" i="5"/>
  <c r="N191" i="5"/>
  <c r="I191" i="5"/>
  <c r="H192" i="5"/>
  <c r="M162" i="5"/>
  <c r="N161" i="5"/>
  <c r="I161" i="5"/>
  <c r="H162" i="5"/>
  <c r="M132" i="5"/>
  <c r="N131" i="5"/>
  <c r="I131" i="5"/>
  <c r="H132" i="5"/>
  <c r="M102" i="5"/>
  <c r="N101" i="5"/>
  <c r="I101" i="5"/>
  <c r="H102" i="5"/>
  <c r="M72" i="5"/>
  <c r="N71" i="5"/>
  <c r="I71" i="5"/>
  <c r="H72" i="5"/>
  <c r="M42" i="5"/>
  <c r="N41" i="5"/>
  <c r="I41" i="5"/>
  <c r="H42" i="5"/>
  <c r="M12" i="5"/>
  <c r="N11" i="5"/>
  <c r="H12" i="5"/>
  <c r="I11" i="5"/>
  <c r="H9" i="10"/>
  <c r="E177" i="9"/>
  <c r="D174" i="9"/>
  <c r="I5" i="10"/>
  <c r="I101" i="10"/>
  <c r="H102" i="10"/>
  <c r="M8" i="4"/>
  <c r="I34" i="9"/>
  <c r="I71" i="10"/>
  <c r="H72" i="10"/>
  <c r="I6" i="10"/>
  <c r="G7" i="10"/>
  <c r="D176" i="9" s="1"/>
  <c r="H40" i="10"/>
  <c r="I39" i="10"/>
  <c r="L11" i="7"/>
  <c r="H93" i="9"/>
  <c r="L8" i="4"/>
  <c r="H34" i="9"/>
  <c r="G8" i="4"/>
  <c r="I8" i="4" s="1"/>
  <c r="D34" i="9"/>
  <c r="M432" i="2"/>
  <c r="H433" i="2"/>
  <c r="B8" i="9"/>
  <c r="B7" i="9"/>
  <c r="B6" i="9"/>
  <c r="AB99" i="2"/>
  <c r="I62" i="9"/>
  <c r="W99" i="2"/>
  <c r="E63" i="9" s="1"/>
  <c r="I5" i="9"/>
  <c r="D4" i="9"/>
  <c r="AA99" i="2"/>
  <c r="H62" i="9"/>
  <c r="V99" i="2"/>
  <c r="D62" i="9"/>
  <c r="L99" i="2"/>
  <c r="G41" i="2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H11" i="7"/>
  <c r="E94" i="9" s="1"/>
  <c r="N9" i="7"/>
  <c r="M10" i="7"/>
  <c r="I400" i="2"/>
  <c r="H401" i="2"/>
  <c r="N399" i="2"/>
  <c r="M400" i="2"/>
  <c r="I218" i="4"/>
  <c r="H219" i="4"/>
  <c r="N218" i="4"/>
  <c r="M219" i="4"/>
  <c r="M369" i="2"/>
  <c r="I369" i="2"/>
  <c r="H370" i="2"/>
  <c r="N339" i="2"/>
  <c r="M340" i="2"/>
  <c r="H339" i="2"/>
  <c r="M311" i="2"/>
  <c r="N310" i="2"/>
  <c r="H309" i="2"/>
  <c r="H279" i="2"/>
  <c r="M281" i="2"/>
  <c r="N280" i="2"/>
  <c r="N188" i="4"/>
  <c r="M189" i="4"/>
  <c r="H189" i="4"/>
  <c r="I188" i="4"/>
  <c r="N158" i="4"/>
  <c r="H159" i="4"/>
  <c r="I158" i="4"/>
  <c r="M160" i="4"/>
  <c r="N159" i="4"/>
  <c r="G135" i="4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H129" i="4"/>
  <c r="I128" i="4"/>
  <c r="R129" i="4"/>
  <c r="S128" i="4"/>
  <c r="M129" i="4"/>
  <c r="N128" i="4"/>
  <c r="W129" i="4"/>
  <c r="X128" i="4"/>
  <c r="N98" i="4"/>
  <c r="M99" i="4"/>
  <c r="H98" i="4"/>
  <c r="E35" i="9" s="1"/>
  <c r="H249" i="2"/>
  <c r="N250" i="2"/>
  <c r="M251" i="2"/>
  <c r="M220" i="2"/>
  <c r="N219" i="2"/>
  <c r="I219" i="2"/>
  <c r="H220" i="2"/>
  <c r="N189" i="2"/>
  <c r="M190" i="2"/>
  <c r="H190" i="2"/>
  <c r="I189" i="2"/>
  <c r="I159" i="2"/>
  <c r="H160" i="2"/>
  <c r="N160" i="2"/>
  <c r="M161" i="2"/>
  <c r="X129" i="2"/>
  <c r="G129" i="2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H130" i="2"/>
  <c r="W131" i="2"/>
  <c r="X130" i="2"/>
  <c r="M130" i="2"/>
  <c r="N129" i="2"/>
  <c r="AB130" i="2"/>
  <c r="AB131" i="2" s="1"/>
  <c r="AC129" i="2"/>
  <c r="I68" i="4"/>
  <c r="H69" i="4"/>
  <c r="M69" i="4"/>
  <c r="N68" i="4"/>
  <c r="N38" i="4"/>
  <c r="M39" i="4"/>
  <c r="I38" i="4"/>
  <c r="H39" i="4"/>
  <c r="I69" i="2"/>
  <c r="H9" i="4"/>
  <c r="M101" i="2"/>
  <c r="H99" i="2"/>
  <c r="I39" i="2"/>
  <c r="M70" i="2"/>
  <c r="N69" i="2"/>
  <c r="I70" i="2"/>
  <c r="H72" i="2"/>
  <c r="I71" i="2"/>
  <c r="M40" i="2"/>
  <c r="N39" i="2"/>
  <c r="H42" i="2"/>
  <c r="N44" i="7" l="1"/>
  <c r="M45" i="7"/>
  <c r="H45" i="7"/>
  <c r="I44" i="7"/>
  <c r="G11" i="7"/>
  <c r="D93" i="9"/>
  <c r="S409" i="2"/>
  <c r="R410" i="2"/>
  <c r="S378" i="2"/>
  <c r="R379" i="2"/>
  <c r="S348" i="2"/>
  <c r="R349" i="2"/>
  <c r="R319" i="2"/>
  <c r="S318" i="2"/>
  <c r="S288" i="2"/>
  <c r="R289" i="2"/>
  <c r="S258" i="2"/>
  <c r="R259" i="2"/>
  <c r="R229" i="2"/>
  <c r="S228" i="2"/>
  <c r="R199" i="2"/>
  <c r="S198" i="2"/>
  <c r="R169" i="2"/>
  <c r="S168" i="2"/>
  <c r="S138" i="2"/>
  <c r="R139" i="2"/>
  <c r="R109" i="2"/>
  <c r="S108" i="2"/>
  <c r="S78" i="2"/>
  <c r="R79" i="2"/>
  <c r="R49" i="2"/>
  <c r="S48" i="2"/>
  <c r="E149" i="9"/>
  <c r="J148" i="9"/>
  <c r="R14" i="2"/>
  <c r="I223" i="6"/>
  <c r="H224" i="6"/>
  <c r="M224" i="6"/>
  <c r="H194" i="6"/>
  <c r="I193" i="6"/>
  <c r="M194" i="6"/>
  <c r="M164" i="6"/>
  <c r="H164" i="6"/>
  <c r="I163" i="6"/>
  <c r="H134" i="6"/>
  <c r="I133" i="6"/>
  <c r="M134" i="6"/>
  <c r="I103" i="6"/>
  <c r="H104" i="6"/>
  <c r="M104" i="6"/>
  <c r="W104" i="6"/>
  <c r="R104" i="6"/>
  <c r="S103" i="6"/>
  <c r="W74" i="6"/>
  <c r="R74" i="6"/>
  <c r="S73" i="6"/>
  <c r="M74" i="6"/>
  <c r="I73" i="6"/>
  <c r="H74" i="6"/>
  <c r="W44" i="6"/>
  <c r="S43" i="6"/>
  <c r="R44" i="6"/>
  <c r="I43" i="6"/>
  <c r="H44" i="6"/>
  <c r="M44" i="6"/>
  <c r="I12" i="6"/>
  <c r="H13" i="6"/>
  <c r="M13" i="6"/>
  <c r="R13" i="6"/>
  <c r="S12" i="6"/>
  <c r="W13" i="6"/>
  <c r="I522" i="5"/>
  <c r="H523" i="5"/>
  <c r="N522" i="5"/>
  <c r="M523" i="5"/>
  <c r="I492" i="5"/>
  <c r="H493" i="5"/>
  <c r="N492" i="5"/>
  <c r="M493" i="5"/>
  <c r="N462" i="5"/>
  <c r="M463" i="5"/>
  <c r="H463" i="5"/>
  <c r="I462" i="5"/>
  <c r="H433" i="5"/>
  <c r="I432" i="5"/>
  <c r="N432" i="5"/>
  <c r="M433" i="5"/>
  <c r="H403" i="5"/>
  <c r="I402" i="5"/>
  <c r="N402" i="5"/>
  <c r="M403" i="5"/>
  <c r="I372" i="5"/>
  <c r="H373" i="5"/>
  <c r="N372" i="5"/>
  <c r="M373" i="5"/>
  <c r="I342" i="5"/>
  <c r="H343" i="5"/>
  <c r="N342" i="5"/>
  <c r="M343" i="5"/>
  <c r="I312" i="5"/>
  <c r="H313" i="5"/>
  <c r="N312" i="5"/>
  <c r="M313" i="5"/>
  <c r="H283" i="5"/>
  <c r="I282" i="5"/>
  <c r="N282" i="5"/>
  <c r="M283" i="5"/>
  <c r="N252" i="5"/>
  <c r="M253" i="5"/>
  <c r="I252" i="5"/>
  <c r="H253" i="5"/>
  <c r="I222" i="5"/>
  <c r="H223" i="5"/>
  <c r="N222" i="5"/>
  <c r="M223" i="5"/>
  <c r="I192" i="5"/>
  <c r="H193" i="5"/>
  <c r="N192" i="5"/>
  <c r="M193" i="5"/>
  <c r="H163" i="5"/>
  <c r="I162" i="5"/>
  <c r="N162" i="5"/>
  <c r="M163" i="5"/>
  <c r="H133" i="5"/>
  <c r="I132" i="5"/>
  <c r="N132" i="5"/>
  <c r="M133" i="5"/>
  <c r="N102" i="5"/>
  <c r="M103" i="5"/>
  <c r="I102" i="5"/>
  <c r="H103" i="5"/>
  <c r="H73" i="5"/>
  <c r="I72" i="5"/>
  <c r="N72" i="5"/>
  <c r="M73" i="5"/>
  <c r="H43" i="5"/>
  <c r="I42" i="5"/>
  <c r="N42" i="5"/>
  <c r="M43" i="5"/>
  <c r="I12" i="5"/>
  <c r="H13" i="5"/>
  <c r="N12" i="5"/>
  <c r="M13" i="5"/>
  <c r="H10" i="10"/>
  <c r="E178" i="9"/>
  <c r="H103" i="10"/>
  <c r="I102" i="10"/>
  <c r="I35" i="9"/>
  <c r="M9" i="4"/>
  <c r="H73" i="10"/>
  <c r="I72" i="10"/>
  <c r="I7" i="10"/>
  <c r="G8" i="10"/>
  <c r="D177" i="9" s="1"/>
  <c r="H41" i="10"/>
  <c r="I40" i="10"/>
  <c r="L12" i="7"/>
  <c r="H94" i="9"/>
  <c r="N8" i="4"/>
  <c r="L9" i="4"/>
  <c r="H35" i="9"/>
  <c r="G9" i="4"/>
  <c r="D35" i="9"/>
  <c r="H434" i="2"/>
  <c r="X99" i="2"/>
  <c r="W100" i="2"/>
  <c r="E64" i="9" s="1"/>
  <c r="M433" i="2"/>
  <c r="I41" i="2"/>
  <c r="I63" i="9"/>
  <c r="AB100" i="2"/>
  <c r="AA100" i="2"/>
  <c r="H63" i="9"/>
  <c r="AC99" i="2"/>
  <c r="V100" i="2"/>
  <c r="D63" i="9"/>
  <c r="N99" i="2"/>
  <c r="L100" i="2"/>
  <c r="M11" i="7"/>
  <c r="N10" i="7"/>
  <c r="I11" i="7"/>
  <c r="H12" i="7"/>
  <c r="E95" i="9" s="1"/>
  <c r="M401" i="2"/>
  <c r="N400" i="2"/>
  <c r="I401" i="2"/>
  <c r="H402" i="2"/>
  <c r="N219" i="4"/>
  <c r="M220" i="4"/>
  <c r="I219" i="4"/>
  <c r="H220" i="4"/>
  <c r="H371" i="2"/>
  <c r="I370" i="2"/>
  <c r="N369" i="2"/>
  <c r="M370" i="2"/>
  <c r="I339" i="2"/>
  <c r="H340" i="2"/>
  <c r="N340" i="2"/>
  <c r="M341" i="2"/>
  <c r="I309" i="2"/>
  <c r="H310" i="2"/>
  <c r="N311" i="2"/>
  <c r="M312" i="2"/>
  <c r="M282" i="2"/>
  <c r="N281" i="2"/>
  <c r="H280" i="2"/>
  <c r="I279" i="2"/>
  <c r="H190" i="4"/>
  <c r="I189" i="4"/>
  <c r="N189" i="4"/>
  <c r="M190" i="4"/>
  <c r="M161" i="4"/>
  <c r="N160" i="4"/>
  <c r="I159" i="4"/>
  <c r="H160" i="4"/>
  <c r="X129" i="4"/>
  <c r="W130" i="4"/>
  <c r="R130" i="4"/>
  <c r="S129" i="4"/>
  <c r="N129" i="4"/>
  <c r="M130" i="4"/>
  <c r="I129" i="4"/>
  <c r="H130" i="4"/>
  <c r="H99" i="4"/>
  <c r="E36" i="9" s="1"/>
  <c r="I98" i="4"/>
  <c r="N99" i="4"/>
  <c r="M100" i="4"/>
  <c r="N251" i="2"/>
  <c r="M252" i="2"/>
  <c r="I249" i="2"/>
  <c r="H250" i="2"/>
  <c r="H221" i="2"/>
  <c r="I220" i="2"/>
  <c r="N220" i="2"/>
  <c r="M221" i="2"/>
  <c r="H191" i="2"/>
  <c r="I190" i="2"/>
  <c r="M191" i="2"/>
  <c r="N190" i="2"/>
  <c r="M162" i="2"/>
  <c r="N161" i="2"/>
  <c r="H161" i="2"/>
  <c r="I160" i="2"/>
  <c r="I129" i="2"/>
  <c r="AC130" i="2"/>
  <c r="M131" i="2"/>
  <c r="N130" i="2"/>
  <c r="W132" i="2"/>
  <c r="X131" i="2"/>
  <c r="H131" i="2"/>
  <c r="I130" i="2"/>
  <c r="H70" i="4"/>
  <c r="I69" i="4"/>
  <c r="M70" i="4"/>
  <c r="N69" i="4"/>
  <c r="I39" i="4"/>
  <c r="H40" i="4"/>
  <c r="N39" i="4"/>
  <c r="M40" i="4"/>
  <c r="H10" i="4"/>
  <c r="H100" i="2"/>
  <c r="I99" i="2"/>
  <c r="M102" i="2"/>
  <c r="H73" i="2"/>
  <c r="I72" i="2"/>
  <c r="M71" i="2"/>
  <c r="N70" i="2"/>
  <c r="I42" i="2"/>
  <c r="H43" i="2"/>
  <c r="M41" i="2"/>
  <c r="N40" i="2"/>
  <c r="H7" i="2"/>
  <c r="L7" i="2"/>
  <c r="F29" i="2"/>
  <c r="C26" i="9" s="1"/>
  <c r="U29" i="2"/>
  <c r="W29" i="2" s="1"/>
  <c r="Y29" i="2" s="1"/>
  <c r="H46" i="7" l="1"/>
  <c r="I45" i="7"/>
  <c r="M46" i="7"/>
  <c r="N45" i="7"/>
  <c r="D94" i="9"/>
  <c r="G12" i="7"/>
  <c r="I12" i="7" s="1"/>
  <c r="S410" i="2"/>
  <c r="R411" i="2"/>
  <c r="S379" i="2"/>
  <c r="R380" i="2"/>
  <c r="S349" i="2"/>
  <c r="R350" i="2"/>
  <c r="S319" i="2"/>
  <c r="R320" i="2"/>
  <c r="R290" i="2"/>
  <c r="S289" i="2"/>
  <c r="R260" i="2"/>
  <c r="S259" i="2"/>
  <c r="R230" i="2"/>
  <c r="S229" i="2"/>
  <c r="S199" i="2"/>
  <c r="R200" i="2"/>
  <c r="R170" i="2"/>
  <c r="S169" i="2"/>
  <c r="S139" i="2"/>
  <c r="R140" i="2"/>
  <c r="R110" i="2"/>
  <c r="S109" i="2"/>
  <c r="W101" i="2"/>
  <c r="E65" i="9" s="1"/>
  <c r="S79" i="2"/>
  <c r="R80" i="2"/>
  <c r="R50" i="2"/>
  <c r="S49" i="2"/>
  <c r="E150" i="9"/>
  <c r="J149" i="9"/>
  <c r="S14" i="2"/>
  <c r="R15" i="2"/>
  <c r="M225" i="6"/>
  <c r="I224" i="6"/>
  <c r="H225" i="6"/>
  <c r="M195" i="6"/>
  <c r="I194" i="6"/>
  <c r="H195" i="6"/>
  <c r="I164" i="6"/>
  <c r="H165" i="6"/>
  <c r="M165" i="6"/>
  <c r="M135" i="6"/>
  <c r="I134" i="6"/>
  <c r="H135" i="6"/>
  <c r="S104" i="6"/>
  <c r="R105" i="6"/>
  <c r="H105" i="6"/>
  <c r="I104" i="6"/>
  <c r="W105" i="6"/>
  <c r="M105" i="6"/>
  <c r="M75" i="6"/>
  <c r="S74" i="6"/>
  <c r="R75" i="6"/>
  <c r="H75" i="6"/>
  <c r="I74" i="6"/>
  <c r="W75" i="6"/>
  <c r="H45" i="6"/>
  <c r="I44" i="6"/>
  <c r="S44" i="6"/>
  <c r="R45" i="6"/>
  <c r="M45" i="6"/>
  <c r="W45" i="6"/>
  <c r="M14" i="6"/>
  <c r="I13" i="6"/>
  <c r="H14" i="6"/>
  <c r="W14" i="6"/>
  <c r="S13" i="6"/>
  <c r="R14" i="6"/>
  <c r="M524" i="5"/>
  <c r="N523" i="5"/>
  <c r="H524" i="5"/>
  <c r="I523" i="5"/>
  <c r="N493" i="5"/>
  <c r="M494" i="5"/>
  <c r="H494" i="5"/>
  <c r="I493" i="5"/>
  <c r="I463" i="5"/>
  <c r="H464" i="5"/>
  <c r="N463" i="5"/>
  <c r="M464" i="5"/>
  <c r="M434" i="5"/>
  <c r="N433" i="5"/>
  <c r="I433" i="5"/>
  <c r="H434" i="5"/>
  <c r="N403" i="5"/>
  <c r="M404" i="5"/>
  <c r="I403" i="5"/>
  <c r="H404" i="5"/>
  <c r="N373" i="5"/>
  <c r="M374" i="5"/>
  <c r="I373" i="5"/>
  <c r="H374" i="5"/>
  <c r="M344" i="5"/>
  <c r="N343" i="5"/>
  <c r="I343" i="5"/>
  <c r="H344" i="5"/>
  <c r="M314" i="5"/>
  <c r="N313" i="5"/>
  <c r="I313" i="5"/>
  <c r="H314" i="5"/>
  <c r="N283" i="5"/>
  <c r="M284" i="5"/>
  <c r="H284" i="5"/>
  <c r="I283" i="5"/>
  <c r="I253" i="5"/>
  <c r="H254" i="5"/>
  <c r="N253" i="5"/>
  <c r="M254" i="5"/>
  <c r="H224" i="5"/>
  <c r="I223" i="5"/>
  <c r="M224" i="5"/>
  <c r="N223" i="5"/>
  <c r="M194" i="5"/>
  <c r="N193" i="5"/>
  <c r="I193" i="5"/>
  <c r="H194" i="5"/>
  <c r="M164" i="5"/>
  <c r="N163" i="5"/>
  <c r="H164" i="5"/>
  <c r="I163" i="5"/>
  <c r="N133" i="5"/>
  <c r="M134" i="5"/>
  <c r="H134" i="5"/>
  <c r="I133" i="5"/>
  <c r="H104" i="5"/>
  <c r="I103" i="5"/>
  <c r="N103" i="5"/>
  <c r="M104" i="5"/>
  <c r="N73" i="5"/>
  <c r="M74" i="5"/>
  <c r="I73" i="5"/>
  <c r="H74" i="5"/>
  <c r="M44" i="5"/>
  <c r="N43" i="5"/>
  <c r="I43" i="5"/>
  <c r="H44" i="5"/>
  <c r="H14" i="5"/>
  <c r="I13" i="5"/>
  <c r="N13" i="5"/>
  <c r="M14" i="5"/>
  <c r="E179" i="9"/>
  <c r="H11" i="10"/>
  <c r="H104" i="10"/>
  <c r="I103" i="10"/>
  <c r="I36" i="9"/>
  <c r="M10" i="4"/>
  <c r="X100" i="2"/>
  <c r="H74" i="10"/>
  <c r="I73" i="10"/>
  <c r="G9" i="10"/>
  <c r="D178" i="9" s="1"/>
  <c r="I8" i="10"/>
  <c r="H42" i="10"/>
  <c r="I41" i="10"/>
  <c r="L13" i="7"/>
  <c r="H95" i="9"/>
  <c r="L10" i="4"/>
  <c r="H36" i="9"/>
  <c r="N9" i="4"/>
  <c r="G10" i="4"/>
  <c r="D36" i="9"/>
  <c r="I9" i="4"/>
  <c r="M434" i="2"/>
  <c r="H435" i="2"/>
  <c r="I64" i="9"/>
  <c r="AB101" i="2"/>
  <c r="H8" i="2"/>
  <c r="E5" i="9" s="1"/>
  <c r="E4" i="9"/>
  <c r="AC100" i="2"/>
  <c r="AA101" i="2"/>
  <c r="H64" i="9"/>
  <c r="D64" i="9"/>
  <c r="V101" i="2"/>
  <c r="L8" i="2"/>
  <c r="H4" i="9"/>
  <c r="L101" i="2"/>
  <c r="N100" i="2"/>
  <c r="H13" i="7"/>
  <c r="E96" i="9" s="1"/>
  <c r="N11" i="7"/>
  <c r="M12" i="7"/>
  <c r="H403" i="2"/>
  <c r="I402" i="2"/>
  <c r="N401" i="2"/>
  <c r="M402" i="2"/>
  <c r="H221" i="4"/>
  <c r="I220" i="4"/>
  <c r="M221" i="4"/>
  <c r="N220" i="4"/>
  <c r="N370" i="2"/>
  <c r="M371" i="2"/>
  <c r="H372" i="2"/>
  <c r="I371" i="2"/>
  <c r="N341" i="2"/>
  <c r="M342" i="2"/>
  <c r="H341" i="2"/>
  <c r="I340" i="2"/>
  <c r="N312" i="2"/>
  <c r="M313" i="2"/>
  <c r="I310" i="2"/>
  <c r="H311" i="2"/>
  <c r="I280" i="2"/>
  <c r="H281" i="2"/>
  <c r="N282" i="2"/>
  <c r="M283" i="2"/>
  <c r="N190" i="4"/>
  <c r="M191" i="4"/>
  <c r="I190" i="4"/>
  <c r="H191" i="4"/>
  <c r="I160" i="4"/>
  <c r="H161" i="4"/>
  <c r="N161" i="4"/>
  <c r="M162" i="4"/>
  <c r="M131" i="4"/>
  <c r="N130" i="4"/>
  <c r="I130" i="4"/>
  <c r="H131" i="4"/>
  <c r="R131" i="4"/>
  <c r="S130" i="4"/>
  <c r="X130" i="4"/>
  <c r="W131" i="4"/>
  <c r="N100" i="4"/>
  <c r="M101" i="4"/>
  <c r="I99" i="4"/>
  <c r="H100" i="4"/>
  <c r="E37" i="9" s="1"/>
  <c r="H251" i="2"/>
  <c r="I250" i="2"/>
  <c r="M253" i="2"/>
  <c r="N252" i="2"/>
  <c r="N221" i="2"/>
  <c r="M222" i="2"/>
  <c r="I221" i="2"/>
  <c r="H222" i="2"/>
  <c r="M192" i="2"/>
  <c r="N191" i="2"/>
  <c r="I191" i="2"/>
  <c r="H192" i="2"/>
  <c r="H162" i="2"/>
  <c r="I161" i="2"/>
  <c r="M163" i="2"/>
  <c r="N162" i="2"/>
  <c r="I131" i="2"/>
  <c r="H132" i="2"/>
  <c r="X132" i="2"/>
  <c r="W133" i="2"/>
  <c r="N131" i="2"/>
  <c r="M132" i="2"/>
  <c r="AC131" i="2"/>
  <c r="AB132" i="2"/>
  <c r="N70" i="4"/>
  <c r="M71" i="4"/>
  <c r="I70" i="4"/>
  <c r="H71" i="4"/>
  <c r="N40" i="4"/>
  <c r="M41" i="4"/>
  <c r="I40" i="4"/>
  <c r="H41" i="4"/>
  <c r="I10" i="4"/>
  <c r="H11" i="4"/>
  <c r="M103" i="2"/>
  <c r="H101" i="2"/>
  <c r="I100" i="2"/>
  <c r="N71" i="2"/>
  <c r="M72" i="2"/>
  <c r="I73" i="2"/>
  <c r="H74" i="2"/>
  <c r="N41" i="2"/>
  <c r="M42" i="2"/>
  <c r="I43" i="2"/>
  <c r="H44" i="2"/>
  <c r="C27" i="9"/>
  <c r="G8" i="2"/>
  <c r="W102" i="2" l="1"/>
  <c r="E66" i="9" s="1"/>
  <c r="X101" i="2"/>
  <c r="M47" i="7"/>
  <c r="N46" i="7"/>
  <c r="I46" i="7"/>
  <c r="H47" i="7"/>
  <c r="D95" i="9"/>
  <c r="G13" i="7"/>
  <c r="I13" i="7" s="1"/>
  <c r="S411" i="2"/>
  <c r="R412" i="2"/>
  <c r="S380" i="2"/>
  <c r="R381" i="2"/>
  <c r="R351" i="2"/>
  <c r="S350" i="2"/>
  <c r="R321" i="2"/>
  <c r="S320" i="2"/>
  <c r="R291" i="2"/>
  <c r="S290" i="2"/>
  <c r="R261" i="2"/>
  <c r="S260" i="2"/>
  <c r="S230" i="2"/>
  <c r="R231" i="2"/>
  <c r="S200" i="2"/>
  <c r="R201" i="2"/>
  <c r="R171" i="2"/>
  <c r="S170" i="2"/>
  <c r="R141" i="2"/>
  <c r="S140" i="2"/>
  <c r="R111" i="2"/>
  <c r="S110" i="2"/>
  <c r="S80" i="2"/>
  <c r="R81" i="2"/>
  <c r="R51" i="2"/>
  <c r="S50" i="2"/>
  <c r="E151" i="9"/>
  <c r="J150" i="9"/>
  <c r="S15" i="2"/>
  <c r="R16" i="2"/>
  <c r="H226" i="6"/>
  <c r="I225" i="6"/>
  <c r="M226" i="6"/>
  <c r="H196" i="6"/>
  <c r="I195" i="6"/>
  <c r="M196" i="6"/>
  <c r="M166" i="6"/>
  <c r="H166" i="6"/>
  <c r="I165" i="6"/>
  <c r="I135" i="6"/>
  <c r="H136" i="6"/>
  <c r="M136" i="6"/>
  <c r="M106" i="6"/>
  <c r="W106" i="6"/>
  <c r="I105" i="6"/>
  <c r="H106" i="6"/>
  <c r="R106" i="6"/>
  <c r="S105" i="6"/>
  <c r="I75" i="6"/>
  <c r="H76" i="6"/>
  <c r="R76" i="6"/>
  <c r="S75" i="6"/>
  <c r="W76" i="6"/>
  <c r="M76" i="6"/>
  <c r="M46" i="6"/>
  <c r="R46" i="6"/>
  <c r="S45" i="6"/>
  <c r="W46" i="6"/>
  <c r="I45" i="6"/>
  <c r="H46" i="6"/>
  <c r="I14" i="6"/>
  <c r="H15" i="6"/>
  <c r="M15" i="6"/>
  <c r="R15" i="6"/>
  <c r="S14" i="6"/>
  <c r="W15" i="6"/>
  <c r="I524" i="5"/>
  <c r="H525" i="5"/>
  <c r="N524" i="5"/>
  <c r="M525" i="5"/>
  <c r="H495" i="5"/>
  <c r="I494" i="5"/>
  <c r="N494" i="5"/>
  <c r="M495" i="5"/>
  <c r="M465" i="5"/>
  <c r="N464" i="5"/>
  <c r="H465" i="5"/>
  <c r="I464" i="5"/>
  <c r="I434" i="5"/>
  <c r="H435" i="5"/>
  <c r="N434" i="5"/>
  <c r="M435" i="5"/>
  <c r="H405" i="5"/>
  <c r="I404" i="5"/>
  <c r="M405" i="5"/>
  <c r="N404" i="5"/>
  <c r="H375" i="5"/>
  <c r="I374" i="5"/>
  <c r="M375" i="5"/>
  <c r="N374" i="5"/>
  <c r="I344" i="5"/>
  <c r="H345" i="5"/>
  <c r="N344" i="5"/>
  <c r="M345" i="5"/>
  <c r="I314" i="5"/>
  <c r="H315" i="5"/>
  <c r="M315" i="5"/>
  <c r="N314" i="5"/>
  <c r="I284" i="5"/>
  <c r="H285" i="5"/>
  <c r="N284" i="5"/>
  <c r="M285" i="5"/>
  <c r="N254" i="5"/>
  <c r="M255" i="5"/>
  <c r="H255" i="5"/>
  <c r="I254" i="5"/>
  <c r="M225" i="5"/>
  <c r="N224" i="5"/>
  <c r="I224" i="5"/>
  <c r="H225" i="5"/>
  <c r="H195" i="5"/>
  <c r="I194" i="5"/>
  <c r="N194" i="5"/>
  <c r="M195" i="5"/>
  <c r="I164" i="5"/>
  <c r="H165" i="5"/>
  <c r="M165" i="5"/>
  <c r="N164" i="5"/>
  <c r="H135" i="5"/>
  <c r="I134" i="5"/>
  <c r="M135" i="5"/>
  <c r="N134" i="5"/>
  <c r="N104" i="5"/>
  <c r="M105" i="5"/>
  <c r="I104" i="5"/>
  <c r="H105" i="5"/>
  <c r="H75" i="5"/>
  <c r="I74" i="5"/>
  <c r="N74" i="5"/>
  <c r="M75" i="5"/>
  <c r="H45" i="5"/>
  <c r="I44" i="5"/>
  <c r="N44" i="5"/>
  <c r="M45" i="5"/>
  <c r="M15" i="5"/>
  <c r="N14" i="5"/>
  <c r="H15" i="5"/>
  <c r="I14" i="5"/>
  <c r="E180" i="9"/>
  <c r="H12" i="10"/>
  <c r="I104" i="10"/>
  <c r="H105" i="10"/>
  <c r="I37" i="9"/>
  <c r="M11" i="4"/>
  <c r="H9" i="2"/>
  <c r="E6" i="9" s="1"/>
  <c r="I74" i="10"/>
  <c r="H75" i="10"/>
  <c r="G10" i="10"/>
  <c r="D179" i="9" s="1"/>
  <c r="I9" i="10"/>
  <c r="H43" i="10"/>
  <c r="I42" i="10"/>
  <c r="L14" i="7"/>
  <c r="H96" i="9"/>
  <c r="N10" i="4"/>
  <c r="L11" i="4"/>
  <c r="H37" i="9"/>
  <c r="G11" i="4"/>
  <c r="D37" i="9"/>
  <c r="H436" i="2"/>
  <c r="M435" i="2"/>
  <c r="I65" i="9"/>
  <c r="AB102" i="2"/>
  <c r="AC101" i="2"/>
  <c r="AA102" i="2"/>
  <c r="H65" i="9"/>
  <c r="V102" i="2"/>
  <c r="X102" i="2" s="1"/>
  <c r="D65" i="9"/>
  <c r="L9" i="2"/>
  <c r="H5" i="9"/>
  <c r="L102" i="2"/>
  <c r="N101" i="2"/>
  <c r="G9" i="2"/>
  <c r="D6" i="9" s="1"/>
  <c r="D5" i="9"/>
  <c r="N12" i="7"/>
  <c r="M13" i="7"/>
  <c r="H14" i="7"/>
  <c r="E97" i="9" s="1"/>
  <c r="M403" i="2"/>
  <c r="N402" i="2"/>
  <c r="I403" i="2"/>
  <c r="H404" i="2"/>
  <c r="M222" i="4"/>
  <c r="N221" i="4"/>
  <c r="I221" i="4"/>
  <c r="H222" i="4"/>
  <c r="I372" i="2"/>
  <c r="H373" i="2"/>
  <c r="M372" i="2"/>
  <c r="N371" i="2"/>
  <c r="I341" i="2"/>
  <c r="H342" i="2"/>
  <c r="M343" i="2"/>
  <c r="N342" i="2"/>
  <c r="I311" i="2"/>
  <c r="H312" i="2"/>
  <c r="M314" i="2"/>
  <c r="N313" i="2"/>
  <c r="N283" i="2"/>
  <c r="M284" i="2"/>
  <c r="I281" i="2"/>
  <c r="H282" i="2"/>
  <c r="H192" i="4"/>
  <c r="I191" i="4"/>
  <c r="M192" i="4"/>
  <c r="N191" i="4"/>
  <c r="M163" i="4"/>
  <c r="N162" i="4"/>
  <c r="H162" i="4"/>
  <c r="I161" i="4"/>
  <c r="W132" i="4"/>
  <c r="X131" i="4"/>
  <c r="H132" i="4"/>
  <c r="I131" i="4"/>
  <c r="R132" i="4"/>
  <c r="S131" i="4"/>
  <c r="M132" i="4"/>
  <c r="N131" i="4"/>
  <c r="I100" i="4"/>
  <c r="H101" i="4"/>
  <c r="E38" i="9" s="1"/>
  <c r="M102" i="4"/>
  <c r="N101" i="4"/>
  <c r="M254" i="2"/>
  <c r="N253" i="2"/>
  <c r="I251" i="2"/>
  <c r="H252" i="2"/>
  <c r="H223" i="2"/>
  <c r="I222" i="2"/>
  <c r="N222" i="2"/>
  <c r="M223" i="2"/>
  <c r="H193" i="2"/>
  <c r="I192" i="2"/>
  <c r="N192" i="2"/>
  <c r="M193" i="2"/>
  <c r="N163" i="2"/>
  <c r="M164" i="2"/>
  <c r="H163" i="2"/>
  <c r="I162" i="2"/>
  <c r="W134" i="2"/>
  <c r="X133" i="2"/>
  <c r="AC132" i="2"/>
  <c r="AB133" i="2"/>
  <c r="M133" i="2"/>
  <c r="N132" i="2"/>
  <c r="I132" i="2"/>
  <c r="H133" i="2"/>
  <c r="H72" i="4"/>
  <c r="I71" i="4"/>
  <c r="N71" i="4"/>
  <c r="M72" i="4"/>
  <c r="H42" i="4"/>
  <c r="I41" i="4"/>
  <c r="M42" i="4"/>
  <c r="N41" i="4"/>
  <c r="W103" i="2"/>
  <c r="H12" i="4"/>
  <c r="I101" i="2"/>
  <c r="H102" i="2"/>
  <c r="M104" i="2"/>
  <c r="I74" i="2"/>
  <c r="H75" i="2"/>
  <c r="N72" i="2"/>
  <c r="M73" i="2"/>
  <c r="H45" i="2"/>
  <c r="I44" i="2"/>
  <c r="N42" i="2"/>
  <c r="M43" i="2"/>
  <c r="M9" i="2"/>
  <c r="I6" i="9" s="1"/>
  <c r="H48" i="7" l="1"/>
  <c r="I47" i="7"/>
  <c r="N47" i="7"/>
  <c r="M48" i="7"/>
  <c r="E67" i="9"/>
  <c r="G14" i="7"/>
  <c r="I14" i="7" s="1"/>
  <c r="D96" i="9"/>
  <c r="R413" i="2"/>
  <c r="S412" i="2"/>
  <c r="S381" i="2"/>
  <c r="R382" i="2"/>
  <c r="S351" i="2"/>
  <c r="R352" i="2"/>
  <c r="R322" i="2"/>
  <c r="S321" i="2"/>
  <c r="S291" i="2"/>
  <c r="R292" i="2"/>
  <c r="S261" i="2"/>
  <c r="R262" i="2"/>
  <c r="S231" i="2"/>
  <c r="R232" i="2"/>
  <c r="S201" i="2"/>
  <c r="R202" i="2"/>
  <c r="S171" i="2"/>
  <c r="R172" i="2"/>
  <c r="S141" i="2"/>
  <c r="R142" i="2"/>
  <c r="S111" i="2"/>
  <c r="R112" i="2"/>
  <c r="R82" i="2"/>
  <c r="S81" i="2"/>
  <c r="R52" i="2"/>
  <c r="S51" i="2"/>
  <c r="E152" i="9"/>
  <c r="J151" i="9"/>
  <c r="R17" i="2"/>
  <c r="S16" i="2"/>
  <c r="H10" i="2"/>
  <c r="E7" i="9" s="1"/>
  <c r="M227" i="6"/>
  <c r="I226" i="6"/>
  <c r="H227" i="6"/>
  <c r="M197" i="6"/>
  <c r="H197" i="6"/>
  <c r="I196" i="6"/>
  <c r="I166" i="6"/>
  <c r="H167" i="6"/>
  <c r="M167" i="6"/>
  <c r="M137" i="6"/>
  <c r="H137" i="6"/>
  <c r="I136" i="6"/>
  <c r="S106" i="6"/>
  <c r="R107" i="6"/>
  <c r="W107" i="6"/>
  <c r="I106" i="6"/>
  <c r="H107" i="6"/>
  <c r="M107" i="6"/>
  <c r="S76" i="6"/>
  <c r="R77" i="6"/>
  <c r="W77" i="6"/>
  <c r="H77" i="6"/>
  <c r="I76" i="6"/>
  <c r="M77" i="6"/>
  <c r="W47" i="6"/>
  <c r="S46" i="6"/>
  <c r="R47" i="6"/>
  <c r="I46" i="6"/>
  <c r="H47" i="6"/>
  <c r="M47" i="6"/>
  <c r="M16" i="6"/>
  <c r="H16" i="6"/>
  <c r="I15" i="6"/>
  <c r="W16" i="6"/>
  <c r="S15" i="6"/>
  <c r="R16" i="6"/>
  <c r="M526" i="5"/>
  <c r="N525" i="5"/>
  <c r="I525" i="5"/>
  <c r="H526" i="5"/>
  <c r="M496" i="5"/>
  <c r="N495" i="5"/>
  <c r="I495" i="5"/>
  <c r="H496" i="5"/>
  <c r="I465" i="5"/>
  <c r="H466" i="5"/>
  <c r="N465" i="5"/>
  <c r="M466" i="5"/>
  <c r="M436" i="5"/>
  <c r="N435" i="5"/>
  <c r="I435" i="5"/>
  <c r="H436" i="5"/>
  <c r="M406" i="5"/>
  <c r="N405" i="5"/>
  <c r="I405" i="5"/>
  <c r="H406" i="5"/>
  <c r="M376" i="5"/>
  <c r="N375" i="5"/>
  <c r="I375" i="5"/>
  <c r="H376" i="5"/>
  <c r="M346" i="5"/>
  <c r="N345" i="5"/>
  <c r="I345" i="5"/>
  <c r="H346" i="5"/>
  <c r="M316" i="5"/>
  <c r="N315" i="5"/>
  <c r="I315" i="5"/>
  <c r="H316" i="5"/>
  <c r="M286" i="5"/>
  <c r="N285" i="5"/>
  <c r="I285" i="5"/>
  <c r="H286" i="5"/>
  <c r="I255" i="5"/>
  <c r="H256" i="5"/>
  <c r="M256" i="5"/>
  <c r="N255" i="5"/>
  <c r="I225" i="5"/>
  <c r="H226" i="5"/>
  <c r="M226" i="5"/>
  <c r="N225" i="5"/>
  <c r="M196" i="5"/>
  <c r="N195" i="5"/>
  <c r="I195" i="5"/>
  <c r="H196" i="5"/>
  <c r="M166" i="5"/>
  <c r="N165" i="5"/>
  <c r="I165" i="5"/>
  <c r="H166" i="5"/>
  <c r="M136" i="5"/>
  <c r="N135" i="5"/>
  <c r="I135" i="5"/>
  <c r="H136" i="5"/>
  <c r="I105" i="5"/>
  <c r="H106" i="5"/>
  <c r="N105" i="5"/>
  <c r="M106" i="5"/>
  <c r="M76" i="5"/>
  <c r="N75" i="5"/>
  <c r="I75" i="5"/>
  <c r="H76" i="5"/>
  <c r="M46" i="5"/>
  <c r="N45" i="5"/>
  <c r="I45" i="5"/>
  <c r="H46" i="5"/>
  <c r="I15" i="5"/>
  <c r="H16" i="5"/>
  <c r="M16" i="5"/>
  <c r="N15" i="5"/>
  <c r="E181" i="9"/>
  <c r="H13" i="10"/>
  <c r="I105" i="10"/>
  <c r="H106" i="10"/>
  <c r="I38" i="9"/>
  <c r="M12" i="4"/>
  <c r="H76" i="10"/>
  <c r="I75" i="10"/>
  <c r="G11" i="10"/>
  <c r="D180" i="9" s="1"/>
  <c r="I10" i="10"/>
  <c r="H44" i="10"/>
  <c r="I43" i="10"/>
  <c r="L15" i="7"/>
  <c r="H97" i="9"/>
  <c r="N11" i="4"/>
  <c r="L12" i="4"/>
  <c r="H38" i="9"/>
  <c r="G12" i="4"/>
  <c r="D38" i="9"/>
  <c r="I11" i="4"/>
  <c r="M436" i="2"/>
  <c r="H437" i="2"/>
  <c r="G10" i="2"/>
  <c r="G11" i="2" s="1"/>
  <c r="I9" i="2"/>
  <c r="I66" i="9"/>
  <c r="AB103" i="2"/>
  <c r="AC102" i="2"/>
  <c r="AA103" i="2"/>
  <c r="H66" i="9"/>
  <c r="D66" i="9"/>
  <c r="V103" i="2"/>
  <c r="X103" i="2" s="1"/>
  <c r="L10" i="2"/>
  <c r="H6" i="9"/>
  <c r="L103" i="2"/>
  <c r="N102" i="2"/>
  <c r="H15" i="7"/>
  <c r="E98" i="9" s="1"/>
  <c r="M14" i="7"/>
  <c r="N13" i="7"/>
  <c r="I404" i="2"/>
  <c r="H405" i="2"/>
  <c r="M404" i="2"/>
  <c r="N403" i="2"/>
  <c r="I222" i="4"/>
  <c r="H223" i="4"/>
  <c r="N222" i="4"/>
  <c r="M223" i="4"/>
  <c r="M373" i="2"/>
  <c r="N372" i="2"/>
  <c r="H374" i="2"/>
  <c r="I373" i="2"/>
  <c r="N343" i="2"/>
  <c r="M344" i="2"/>
  <c r="H343" i="2"/>
  <c r="I342" i="2"/>
  <c r="N314" i="2"/>
  <c r="M315" i="2"/>
  <c r="H313" i="2"/>
  <c r="I312" i="2"/>
  <c r="H283" i="2"/>
  <c r="I282" i="2"/>
  <c r="M285" i="2"/>
  <c r="N284" i="2"/>
  <c r="M193" i="4"/>
  <c r="N192" i="4"/>
  <c r="H193" i="4"/>
  <c r="I192" i="4"/>
  <c r="H163" i="4"/>
  <c r="I162" i="4"/>
  <c r="N163" i="4"/>
  <c r="M164" i="4"/>
  <c r="N132" i="4"/>
  <c r="M133" i="4"/>
  <c r="R133" i="4"/>
  <c r="S132" i="4"/>
  <c r="H133" i="4"/>
  <c r="I132" i="4"/>
  <c r="X132" i="4"/>
  <c r="W133" i="4"/>
  <c r="M103" i="4"/>
  <c r="N102" i="4"/>
  <c r="H102" i="4"/>
  <c r="E39" i="9" s="1"/>
  <c r="I101" i="4"/>
  <c r="I252" i="2"/>
  <c r="H253" i="2"/>
  <c r="M255" i="2"/>
  <c r="N254" i="2"/>
  <c r="N223" i="2"/>
  <c r="M224" i="2"/>
  <c r="H224" i="2"/>
  <c r="I223" i="2"/>
  <c r="M194" i="2"/>
  <c r="N193" i="2"/>
  <c r="H194" i="2"/>
  <c r="I193" i="2"/>
  <c r="H164" i="2"/>
  <c r="I163" i="2"/>
  <c r="M165" i="2"/>
  <c r="N164" i="2"/>
  <c r="AB134" i="2"/>
  <c r="AC133" i="2"/>
  <c r="H134" i="2"/>
  <c r="I133" i="2"/>
  <c r="M134" i="2"/>
  <c r="N133" i="2"/>
  <c r="W135" i="2"/>
  <c r="X134" i="2"/>
  <c r="N72" i="4"/>
  <c r="M73" i="4"/>
  <c r="H73" i="4"/>
  <c r="I72" i="4"/>
  <c r="N42" i="4"/>
  <c r="M43" i="4"/>
  <c r="H43" i="4"/>
  <c r="I42" i="4"/>
  <c r="W104" i="2"/>
  <c r="I12" i="4"/>
  <c r="H13" i="4"/>
  <c r="M105" i="2"/>
  <c r="I102" i="2"/>
  <c r="H103" i="2"/>
  <c r="M74" i="2"/>
  <c r="N73" i="2"/>
  <c r="H76" i="2"/>
  <c r="I75" i="2"/>
  <c r="M44" i="2"/>
  <c r="N43" i="2"/>
  <c r="I45" i="2"/>
  <c r="H46" i="2"/>
  <c r="N9" i="2"/>
  <c r="M10" i="2"/>
  <c r="I7" i="9" s="1"/>
  <c r="H11" i="2"/>
  <c r="N48" i="7" l="1"/>
  <c r="M49" i="7"/>
  <c r="H49" i="7"/>
  <c r="I48" i="7"/>
  <c r="E68" i="9"/>
  <c r="I10" i="2"/>
  <c r="D97" i="9"/>
  <c r="G15" i="7"/>
  <c r="I15" i="7" s="1"/>
  <c r="S413" i="2"/>
  <c r="R414" i="2"/>
  <c r="R383" i="2"/>
  <c r="S382" i="2"/>
  <c r="S352" i="2"/>
  <c r="R353" i="2"/>
  <c r="S322" i="2"/>
  <c r="R323" i="2"/>
  <c r="R293" i="2"/>
  <c r="S292" i="2"/>
  <c r="R263" i="2"/>
  <c r="S262" i="2"/>
  <c r="R233" i="2"/>
  <c r="S232" i="2"/>
  <c r="R203" i="2"/>
  <c r="S202" i="2"/>
  <c r="S172" i="2"/>
  <c r="R173" i="2"/>
  <c r="R143" i="2"/>
  <c r="S142" i="2"/>
  <c r="R113" i="2"/>
  <c r="S112" i="2"/>
  <c r="R83" i="2"/>
  <c r="S82" i="2"/>
  <c r="R53" i="2"/>
  <c r="S52" i="2"/>
  <c r="E153" i="9"/>
  <c r="J152" i="9"/>
  <c r="S17" i="2"/>
  <c r="R18" i="2"/>
  <c r="D7" i="9"/>
  <c r="I227" i="6"/>
  <c r="H228" i="6"/>
  <c r="M228" i="6"/>
  <c r="I197" i="6"/>
  <c r="H198" i="6"/>
  <c r="M198" i="6"/>
  <c r="M168" i="6"/>
  <c r="I167" i="6"/>
  <c r="H168" i="6"/>
  <c r="H138" i="6"/>
  <c r="I137" i="6"/>
  <c r="M138" i="6"/>
  <c r="M108" i="6"/>
  <c r="W108" i="6"/>
  <c r="S107" i="6"/>
  <c r="R108" i="6"/>
  <c r="I107" i="6"/>
  <c r="H108" i="6"/>
  <c r="I77" i="6"/>
  <c r="H78" i="6"/>
  <c r="M78" i="6"/>
  <c r="W78" i="6"/>
  <c r="R78" i="6"/>
  <c r="S77" i="6"/>
  <c r="H48" i="6"/>
  <c r="I47" i="6"/>
  <c r="S47" i="6"/>
  <c r="R48" i="6"/>
  <c r="W48" i="6"/>
  <c r="M48" i="6"/>
  <c r="I16" i="6"/>
  <c r="H17" i="6"/>
  <c r="M17" i="6"/>
  <c r="R17" i="6"/>
  <c r="S16" i="6"/>
  <c r="W17" i="6"/>
  <c r="I526" i="5"/>
  <c r="H527" i="5"/>
  <c r="N526" i="5"/>
  <c r="M527" i="5"/>
  <c r="H497" i="5"/>
  <c r="I496" i="5"/>
  <c r="M497" i="5"/>
  <c r="N496" i="5"/>
  <c r="N466" i="5"/>
  <c r="M467" i="5"/>
  <c r="H467" i="5"/>
  <c r="I466" i="5"/>
  <c r="H437" i="5"/>
  <c r="I436" i="5"/>
  <c r="N436" i="5"/>
  <c r="M437" i="5"/>
  <c r="I406" i="5"/>
  <c r="H407" i="5"/>
  <c r="N406" i="5"/>
  <c r="M407" i="5"/>
  <c r="H377" i="5"/>
  <c r="I376" i="5"/>
  <c r="N376" i="5"/>
  <c r="M377" i="5"/>
  <c r="H347" i="5"/>
  <c r="I346" i="5"/>
  <c r="N346" i="5"/>
  <c r="M347" i="5"/>
  <c r="I316" i="5"/>
  <c r="H317" i="5"/>
  <c r="N316" i="5"/>
  <c r="M317" i="5"/>
  <c r="H287" i="5"/>
  <c r="I286" i="5"/>
  <c r="N286" i="5"/>
  <c r="M287" i="5"/>
  <c r="N256" i="5"/>
  <c r="M257" i="5"/>
  <c r="I256" i="5"/>
  <c r="H257" i="5"/>
  <c r="N226" i="5"/>
  <c r="M227" i="5"/>
  <c r="I226" i="5"/>
  <c r="H227" i="5"/>
  <c r="I196" i="5"/>
  <c r="H197" i="5"/>
  <c r="N196" i="5"/>
  <c r="M197" i="5"/>
  <c r="H167" i="5"/>
  <c r="I166" i="5"/>
  <c r="N166" i="5"/>
  <c r="M167" i="5"/>
  <c r="I136" i="5"/>
  <c r="H137" i="5"/>
  <c r="N136" i="5"/>
  <c r="M137" i="5"/>
  <c r="N106" i="5"/>
  <c r="M107" i="5"/>
  <c r="I106" i="5"/>
  <c r="H107" i="5"/>
  <c r="H77" i="5"/>
  <c r="I76" i="5"/>
  <c r="N76" i="5"/>
  <c r="M77" i="5"/>
  <c r="I46" i="5"/>
  <c r="H47" i="5"/>
  <c r="N46" i="5"/>
  <c r="M47" i="5"/>
  <c r="N16" i="5"/>
  <c r="M17" i="5"/>
  <c r="H17" i="5"/>
  <c r="I16" i="5"/>
  <c r="E182" i="9"/>
  <c r="H14" i="10"/>
  <c r="H107" i="10"/>
  <c r="I106" i="10"/>
  <c r="I39" i="9"/>
  <c r="M13" i="4"/>
  <c r="H77" i="10"/>
  <c r="I76" i="10"/>
  <c r="G12" i="10"/>
  <c r="D181" i="9" s="1"/>
  <c r="I11" i="10"/>
  <c r="H45" i="10"/>
  <c r="I44" i="10"/>
  <c r="L16" i="7"/>
  <c r="H98" i="9"/>
  <c r="L13" i="4"/>
  <c r="H39" i="9"/>
  <c r="N12" i="4"/>
  <c r="G13" i="4"/>
  <c r="I13" i="4" s="1"/>
  <c r="D39" i="9"/>
  <c r="H438" i="2"/>
  <c r="M437" i="2"/>
  <c r="H12" i="2"/>
  <c r="E8" i="9"/>
  <c r="I67" i="9"/>
  <c r="AB104" i="2"/>
  <c r="H67" i="9"/>
  <c r="AC103" i="2"/>
  <c r="AA104" i="2"/>
  <c r="V104" i="2"/>
  <c r="X104" i="2" s="1"/>
  <c r="D67" i="9"/>
  <c r="L11" i="2"/>
  <c r="H7" i="9"/>
  <c r="L104" i="2"/>
  <c r="N103" i="2"/>
  <c r="G12" i="2"/>
  <c r="D8" i="9"/>
  <c r="N14" i="7"/>
  <c r="M15" i="7"/>
  <c r="H16" i="7"/>
  <c r="E99" i="9" s="1"/>
  <c r="N404" i="2"/>
  <c r="M405" i="2"/>
  <c r="I405" i="2"/>
  <c r="H406" i="2"/>
  <c r="M224" i="4"/>
  <c r="N223" i="4"/>
  <c r="H224" i="4"/>
  <c r="I223" i="4"/>
  <c r="I374" i="2"/>
  <c r="H375" i="2"/>
  <c r="N373" i="2"/>
  <c r="M374" i="2"/>
  <c r="M345" i="2"/>
  <c r="N344" i="2"/>
  <c r="I343" i="2"/>
  <c r="H344" i="2"/>
  <c r="H314" i="2"/>
  <c r="I313" i="2"/>
  <c r="N315" i="2"/>
  <c r="M316" i="2"/>
  <c r="M286" i="2"/>
  <c r="N285" i="2"/>
  <c r="I283" i="2"/>
  <c r="H284" i="2"/>
  <c r="I193" i="4"/>
  <c r="H194" i="4"/>
  <c r="M194" i="4"/>
  <c r="N193" i="4"/>
  <c r="M165" i="4"/>
  <c r="N164" i="4"/>
  <c r="I163" i="4"/>
  <c r="H164" i="4"/>
  <c r="W134" i="4"/>
  <c r="X133" i="4"/>
  <c r="S133" i="4"/>
  <c r="R134" i="4"/>
  <c r="M134" i="4"/>
  <c r="N133" i="4"/>
  <c r="I133" i="4"/>
  <c r="H134" i="4"/>
  <c r="I134" i="4" s="1"/>
  <c r="I102" i="4"/>
  <c r="H103" i="4"/>
  <c r="E40" i="9" s="1"/>
  <c r="N103" i="4"/>
  <c r="M104" i="4"/>
  <c r="M256" i="2"/>
  <c r="N255" i="2"/>
  <c r="I253" i="2"/>
  <c r="H254" i="2"/>
  <c r="I224" i="2"/>
  <c r="H225" i="2"/>
  <c r="N224" i="2"/>
  <c r="M225" i="2"/>
  <c r="H195" i="2"/>
  <c r="I194" i="2"/>
  <c r="N194" i="2"/>
  <c r="M195" i="2"/>
  <c r="N165" i="2"/>
  <c r="M166" i="2"/>
  <c r="I164" i="2"/>
  <c r="H165" i="2"/>
  <c r="I134" i="2"/>
  <c r="H135" i="2"/>
  <c r="X135" i="2"/>
  <c r="W136" i="2"/>
  <c r="M135" i="2"/>
  <c r="N134" i="2"/>
  <c r="AC134" i="2"/>
  <c r="AB135" i="2"/>
  <c r="I73" i="4"/>
  <c r="H74" i="4"/>
  <c r="M74" i="4"/>
  <c r="N73" i="4"/>
  <c r="H44" i="4"/>
  <c r="I43" i="4"/>
  <c r="N43" i="4"/>
  <c r="M44" i="4"/>
  <c r="W105" i="2"/>
  <c r="E69" i="9" s="1"/>
  <c r="H14" i="4"/>
  <c r="I103" i="2"/>
  <c r="H104" i="2"/>
  <c r="M106" i="2"/>
  <c r="H77" i="2"/>
  <c r="I76" i="2"/>
  <c r="M75" i="2"/>
  <c r="N74" i="2"/>
  <c r="I46" i="2"/>
  <c r="H47" i="2"/>
  <c r="N44" i="2"/>
  <c r="M45" i="2"/>
  <c r="N10" i="2"/>
  <c r="M11" i="2"/>
  <c r="I11" i="2"/>
  <c r="I49" i="7" l="1"/>
  <c r="H50" i="7"/>
  <c r="M50" i="7"/>
  <c r="N49" i="7"/>
  <c r="D98" i="9"/>
  <c r="G16" i="7"/>
  <c r="I16" i="7" s="1"/>
  <c r="R415" i="2"/>
  <c r="S414" i="2"/>
  <c r="S383" i="2"/>
  <c r="R384" i="2"/>
  <c r="S353" i="2"/>
  <c r="R354" i="2"/>
  <c r="R324" i="2"/>
  <c r="S323" i="2"/>
  <c r="R294" i="2"/>
  <c r="S293" i="2"/>
  <c r="R264" i="2"/>
  <c r="S263" i="2"/>
  <c r="R234" i="2"/>
  <c r="S233" i="2"/>
  <c r="R204" i="2"/>
  <c r="S203" i="2"/>
  <c r="R174" i="2"/>
  <c r="S173" i="2"/>
  <c r="S143" i="2"/>
  <c r="R144" i="2"/>
  <c r="R114" i="2"/>
  <c r="S113" i="2"/>
  <c r="S83" i="2"/>
  <c r="R84" i="2"/>
  <c r="S53" i="2"/>
  <c r="R54" i="2"/>
  <c r="E154" i="9"/>
  <c r="J153" i="9"/>
  <c r="I12" i="2"/>
  <c r="S18" i="2"/>
  <c r="R19" i="2"/>
  <c r="M229" i="6"/>
  <c r="H229" i="6"/>
  <c r="I228" i="6"/>
  <c r="M199" i="6"/>
  <c r="H199" i="6"/>
  <c r="I198" i="6"/>
  <c r="I168" i="6"/>
  <c r="H169" i="6"/>
  <c r="M169" i="6"/>
  <c r="M139" i="6"/>
  <c r="H139" i="6"/>
  <c r="I138" i="6"/>
  <c r="W109" i="6"/>
  <c r="S108" i="6"/>
  <c r="R109" i="6"/>
  <c r="I108" i="6"/>
  <c r="H109" i="6"/>
  <c r="M109" i="6"/>
  <c r="S78" i="6"/>
  <c r="R79" i="6"/>
  <c r="W79" i="6"/>
  <c r="M79" i="6"/>
  <c r="H79" i="6"/>
  <c r="I78" i="6"/>
  <c r="W49" i="6"/>
  <c r="R49" i="6"/>
  <c r="S48" i="6"/>
  <c r="M49" i="6"/>
  <c r="I48" i="6"/>
  <c r="H49" i="6"/>
  <c r="M18" i="6"/>
  <c r="I17" i="6"/>
  <c r="H18" i="6"/>
  <c r="W18" i="6"/>
  <c r="S17" i="6"/>
  <c r="R18" i="6"/>
  <c r="N527" i="5"/>
  <c r="M528" i="5"/>
  <c r="H528" i="5"/>
  <c r="I527" i="5"/>
  <c r="N497" i="5"/>
  <c r="M498" i="5"/>
  <c r="H498" i="5"/>
  <c r="I497" i="5"/>
  <c r="I467" i="5"/>
  <c r="H468" i="5"/>
  <c r="N467" i="5"/>
  <c r="M468" i="5"/>
  <c r="M438" i="5"/>
  <c r="N437" i="5"/>
  <c r="I437" i="5"/>
  <c r="H438" i="5"/>
  <c r="M408" i="5"/>
  <c r="N407" i="5"/>
  <c r="H408" i="5"/>
  <c r="I407" i="5"/>
  <c r="N377" i="5"/>
  <c r="M378" i="5"/>
  <c r="I377" i="5"/>
  <c r="H378" i="5"/>
  <c r="M348" i="5"/>
  <c r="N347" i="5"/>
  <c r="I347" i="5"/>
  <c r="H348" i="5"/>
  <c r="N317" i="5"/>
  <c r="M318" i="5"/>
  <c r="H318" i="5"/>
  <c r="I317" i="5"/>
  <c r="N287" i="5"/>
  <c r="M288" i="5"/>
  <c r="I287" i="5"/>
  <c r="H288" i="5"/>
  <c r="H258" i="5"/>
  <c r="I257" i="5"/>
  <c r="M258" i="5"/>
  <c r="N257" i="5"/>
  <c r="M228" i="5"/>
  <c r="N227" i="5"/>
  <c r="I227" i="5"/>
  <c r="H228" i="5"/>
  <c r="N197" i="5"/>
  <c r="M198" i="5"/>
  <c r="I197" i="5"/>
  <c r="H198" i="5"/>
  <c r="M168" i="5"/>
  <c r="N167" i="5"/>
  <c r="I167" i="5"/>
  <c r="H168" i="5"/>
  <c r="M138" i="5"/>
  <c r="N137" i="5"/>
  <c r="I137" i="5"/>
  <c r="H138" i="5"/>
  <c r="H108" i="5"/>
  <c r="I107" i="5"/>
  <c r="N107" i="5"/>
  <c r="M108" i="5"/>
  <c r="N77" i="5"/>
  <c r="M78" i="5"/>
  <c r="I77" i="5"/>
  <c r="H78" i="5"/>
  <c r="N47" i="5"/>
  <c r="M48" i="5"/>
  <c r="I47" i="5"/>
  <c r="H48" i="5"/>
  <c r="H18" i="5"/>
  <c r="I17" i="5"/>
  <c r="M18" i="5"/>
  <c r="N17" i="5"/>
  <c r="E183" i="9"/>
  <c r="H15" i="10"/>
  <c r="I107" i="10"/>
  <c r="H108" i="10"/>
  <c r="I40" i="9"/>
  <c r="M14" i="4"/>
  <c r="I77" i="10"/>
  <c r="H78" i="10"/>
  <c r="G13" i="10"/>
  <c r="D182" i="9" s="1"/>
  <c r="I12" i="10"/>
  <c r="H46" i="10"/>
  <c r="I45" i="10"/>
  <c r="L17" i="7"/>
  <c r="H99" i="9"/>
  <c r="L14" i="4"/>
  <c r="H40" i="9"/>
  <c r="N13" i="4"/>
  <c r="G14" i="4"/>
  <c r="D40" i="9"/>
  <c r="M438" i="2"/>
  <c r="H439" i="2"/>
  <c r="M12" i="2"/>
  <c r="I9" i="9" s="1"/>
  <c r="I8" i="9"/>
  <c r="I68" i="9"/>
  <c r="AB105" i="2"/>
  <c r="H13" i="2"/>
  <c r="E10" i="9" s="1"/>
  <c r="E9" i="9"/>
  <c r="H68" i="9"/>
  <c r="AA105" i="2"/>
  <c r="AC104" i="2"/>
  <c r="D68" i="9"/>
  <c r="V105" i="2"/>
  <c r="X105" i="2" s="1"/>
  <c r="L12" i="2"/>
  <c r="H8" i="9"/>
  <c r="L105" i="2"/>
  <c r="N104" i="2"/>
  <c r="G13" i="2"/>
  <c r="D9" i="9"/>
  <c r="H17" i="7"/>
  <c r="E100" i="9" s="1"/>
  <c r="M16" i="7"/>
  <c r="N15" i="7"/>
  <c r="I406" i="2"/>
  <c r="H407" i="2"/>
  <c r="N405" i="2"/>
  <c r="M406" i="2"/>
  <c r="H225" i="4"/>
  <c r="I224" i="4"/>
  <c r="N224" i="4"/>
  <c r="M225" i="4"/>
  <c r="M375" i="2"/>
  <c r="N374" i="2"/>
  <c r="H376" i="2"/>
  <c r="I375" i="2"/>
  <c r="I344" i="2"/>
  <c r="H345" i="2"/>
  <c r="M346" i="2"/>
  <c r="N345" i="2"/>
  <c r="M317" i="2"/>
  <c r="N316" i="2"/>
  <c r="I314" i="2"/>
  <c r="H315" i="2"/>
  <c r="I284" i="2"/>
  <c r="H285" i="2"/>
  <c r="N286" i="2"/>
  <c r="M287" i="2"/>
  <c r="N194" i="4"/>
  <c r="M195" i="4"/>
  <c r="H195" i="4"/>
  <c r="I194" i="4"/>
  <c r="H165" i="4"/>
  <c r="I164" i="4"/>
  <c r="M166" i="4"/>
  <c r="N165" i="4"/>
  <c r="N134" i="4"/>
  <c r="M135" i="4"/>
  <c r="R135" i="4"/>
  <c r="S134" i="4"/>
  <c r="H135" i="4"/>
  <c r="X134" i="4"/>
  <c r="W135" i="4"/>
  <c r="N104" i="4"/>
  <c r="M105" i="4"/>
  <c r="I103" i="4"/>
  <c r="H104" i="4"/>
  <c r="E41" i="9" s="1"/>
  <c r="I254" i="2"/>
  <c r="H255" i="2"/>
  <c r="M257" i="2"/>
  <c r="N256" i="2"/>
  <c r="N225" i="2"/>
  <c r="M226" i="2"/>
  <c r="H226" i="2"/>
  <c r="I225" i="2"/>
  <c r="N195" i="2"/>
  <c r="M196" i="2"/>
  <c r="H196" i="2"/>
  <c r="I195" i="2"/>
  <c r="H166" i="2"/>
  <c r="I165" i="2"/>
  <c r="M167" i="2"/>
  <c r="N166" i="2"/>
  <c r="AB136" i="2"/>
  <c r="AC135" i="2"/>
  <c r="X136" i="2"/>
  <c r="W137" i="2"/>
  <c r="N135" i="2"/>
  <c r="M136" i="2"/>
  <c r="H136" i="2"/>
  <c r="I135" i="2"/>
  <c r="M75" i="4"/>
  <c r="N74" i="4"/>
  <c r="I74" i="4"/>
  <c r="H75" i="4"/>
  <c r="M45" i="4"/>
  <c r="N44" i="4"/>
  <c r="I44" i="4"/>
  <c r="H45" i="4"/>
  <c r="W106" i="2"/>
  <c r="E70" i="9" s="1"/>
  <c r="H15" i="4"/>
  <c r="M107" i="2"/>
  <c r="I104" i="2"/>
  <c r="H105" i="2"/>
  <c r="M76" i="2"/>
  <c r="N75" i="2"/>
  <c r="H78" i="2"/>
  <c r="I77" i="2"/>
  <c r="M46" i="2"/>
  <c r="N45" i="2"/>
  <c r="H48" i="2"/>
  <c r="I47" i="2"/>
  <c r="N11" i="2"/>
  <c r="M13" i="2" l="1"/>
  <c r="I10" i="9" s="1"/>
  <c r="H51" i="7"/>
  <c r="I50" i="7"/>
  <c r="M51" i="7"/>
  <c r="N50" i="7"/>
  <c r="G17" i="7"/>
  <c r="I17" i="7" s="1"/>
  <c r="D99" i="9"/>
  <c r="S415" i="2"/>
  <c r="R416" i="2"/>
  <c r="R385" i="2"/>
  <c r="S384" i="2"/>
  <c r="R355" i="2"/>
  <c r="S354" i="2"/>
  <c r="R325" i="2"/>
  <c r="S324" i="2"/>
  <c r="R295" i="2"/>
  <c r="S294" i="2"/>
  <c r="R265" i="2"/>
  <c r="S264" i="2"/>
  <c r="R235" i="2"/>
  <c r="S234" i="2"/>
  <c r="R205" i="2"/>
  <c r="S204" i="2"/>
  <c r="R175" i="2"/>
  <c r="S174" i="2"/>
  <c r="R145" i="2"/>
  <c r="S144" i="2"/>
  <c r="R115" i="2"/>
  <c r="S114" i="2"/>
  <c r="R85" i="2"/>
  <c r="S84" i="2"/>
  <c r="R55" i="2"/>
  <c r="S54" i="2"/>
  <c r="E155" i="9"/>
  <c r="J154" i="9"/>
  <c r="R20" i="2"/>
  <c r="S19" i="2"/>
  <c r="H230" i="6"/>
  <c r="I229" i="6"/>
  <c r="M230" i="6"/>
  <c r="H200" i="6"/>
  <c r="I199" i="6"/>
  <c r="M200" i="6"/>
  <c r="M170" i="6"/>
  <c r="I169" i="6"/>
  <c r="H170" i="6"/>
  <c r="H140" i="6"/>
  <c r="I139" i="6"/>
  <c r="M140" i="6"/>
  <c r="S109" i="6"/>
  <c r="R110" i="6"/>
  <c r="H110" i="6"/>
  <c r="I109" i="6"/>
  <c r="M110" i="6"/>
  <c r="W110" i="6"/>
  <c r="M80" i="6"/>
  <c r="W80" i="6"/>
  <c r="I79" i="6"/>
  <c r="H80" i="6"/>
  <c r="R80" i="6"/>
  <c r="S79" i="6"/>
  <c r="M50" i="6"/>
  <c r="R50" i="6"/>
  <c r="S49" i="6"/>
  <c r="I49" i="6"/>
  <c r="H50" i="6"/>
  <c r="W50" i="6"/>
  <c r="H19" i="6"/>
  <c r="I18" i="6"/>
  <c r="M19" i="6"/>
  <c r="R19" i="6"/>
  <c r="S18" i="6"/>
  <c r="W19" i="6"/>
  <c r="H529" i="5"/>
  <c r="I528" i="5"/>
  <c r="M529" i="5"/>
  <c r="N528" i="5"/>
  <c r="H499" i="5"/>
  <c r="I498" i="5"/>
  <c r="N498" i="5"/>
  <c r="M499" i="5"/>
  <c r="M469" i="5"/>
  <c r="N468" i="5"/>
  <c r="H469" i="5"/>
  <c r="I468" i="5"/>
  <c r="I438" i="5"/>
  <c r="H439" i="5"/>
  <c r="M439" i="5"/>
  <c r="N438" i="5"/>
  <c r="I408" i="5"/>
  <c r="H409" i="5"/>
  <c r="M409" i="5"/>
  <c r="N408" i="5"/>
  <c r="I378" i="5"/>
  <c r="H379" i="5"/>
  <c r="M379" i="5"/>
  <c r="N378" i="5"/>
  <c r="I348" i="5"/>
  <c r="H349" i="5"/>
  <c r="M349" i="5"/>
  <c r="N348" i="5"/>
  <c r="I318" i="5"/>
  <c r="H319" i="5"/>
  <c r="M319" i="5"/>
  <c r="N318" i="5"/>
  <c r="I288" i="5"/>
  <c r="H289" i="5"/>
  <c r="M289" i="5"/>
  <c r="N288" i="5"/>
  <c r="M259" i="5"/>
  <c r="N258" i="5"/>
  <c r="H259" i="5"/>
  <c r="I258" i="5"/>
  <c r="I228" i="5"/>
  <c r="H229" i="5"/>
  <c r="M229" i="5"/>
  <c r="N228" i="5"/>
  <c r="H199" i="5"/>
  <c r="I198" i="5"/>
  <c r="M199" i="5"/>
  <c r="N198" i="5"/>
  <c r="I168" i="5"/>
  <c r="H169" i="5"/>
  <c r="M169" i="5"/>
  <c r="N168" i="5"/>
  <c r="I138" i="5"/>
  <c r="H139" i="5"/>
  <c r="M139" i="5"/>
  <c r="N138" i="5"/>
  <c r="M109" i="5"/>
  <c r="N108" i="5"/>
  <c r="I108" i="5"/>
  <c r="H109" i="5"/>
  <c r="H79" i="5"/>
  <c r="I78" i="5"/>
  <c r="M79" i="5"/>
  <c r="N78" i="5"/>
  <c r="I48" i="5"/>
  <c r="H49" i="5"/>
  <c r="M49" i="5"/>
  <c r="N48" i="5"/>
  <c r="N18" i="5"/>
  <c r="M19" i="5"/>
  <c r="H19" i="5"/>
  <c r="I18" i="5"/>
  <c r="E184" i="9"/>
  <c r="H16" i="10"/>
  <c r="H109" i="10"/>
  <c r="I108" i="10"/>
  <c r="I41" i="9"/>
  <c r="M15" i="4"/>
  <c r="H79" i="10"/>
  <c r="I78" i="10"/>
  <c r="G14" i="10"/>
  <c r="D183" i="9" s="1"/>
  <c r="I13" i="10"/>
  <c r="H47" i="10"/>
  <c r="I46" i="10"/>
  <c r="L18" i="7"/>
  <c r="H100" i="9"/>
  <c r="N14" i="4"/>
  <c r="L15" i="4"/>
  <c r="H41" i="9"/>
  <c r="G15" i="4"/>
  <c r="D41" i="9"/>
  <c r="I14" i="4"/>
  <c r="H440" i="2"/>
  <c r="I13" i="2"/>
  <c r="H14" i="2"/>
  <c r="E11" i="9" s="1"/>
  <c r="M439" i="2"/>
  <c r="I69" i="9"/>
  <c r="AB106" i="2"/>
  <c r="AA106" i="2"/>
  <c r="AC105" i="2"/>
  <c r="H69" i="9"/>
  <c r="D69" i="9"/>
  <c r="V106" i="2"/>
  <c r="X106" i="2" s="1"/>
  <c r="L13" i="2"/>
  <c r="H9" i="9"/>
  <c r="L106" i="2"/>
  <c r="N105" i="2"/>
  <c r="G14" i="2"/>
  <c r="D10" i="9"/>
  <c r="N16" i="7"/>
  <c r="M17" i="7"/>
  <c r="H18" i="7"/>
  <c r="E101" i="9" s="1"/>
  <c r="N406" i="2"/>
  <c r="M407" i="2"/>
  <c r="I407" i="2"/>
  <c r="H408" i="2"/>
  <c r="M226" i="4"/>
  <c r="N225" i="4"/>
  <c r="I225" i="4"/>
  <c r="H226" i="4"/>
  <c r="I376" i="2"/>
  <c r="H377" i="2"/>
  <c r="N375" i="2"/>
  <c r="M376" i="2"/>
  <c r="M347" i="2"/>
  <c r="N346" i="2"/>
  <c r="H346" i="2"/>
  <c r="I345" i="2"/>
  <c r="N317" i="2"/>
  <c r="M318" i="2"/>
  <c r="H316" i="2"/>
  <c r="I315" i="2"/>
  <c r="N287" i="2"/>
  <c r="M288" i="2"/>
  <c r="H286" i="2"/>
  <c r="I285" i="2"/>
  <c r="I195" i="4"/>
  <c r="H196" i="4"/>
  <c r="N195" i="4"/>
  <c r="M196" i="4"/>
  <c r="M167" i="4"/>
  <c r="N166" i="4"/>
  <c r="I165" i="4"/>
  <c r="H166" i="4"/>
  <c r="X135" i="4"/>
  <c r="W136" i="4"/>
  <c r="I135" i="4"/>
  <c r="H136" i="4"/>
  <c r="S135" i="4"/>
  <c r="R136" i="4"/>
  <c r="N135" i="4"/>
  <c r="M136" i="4"/>
  <c r="H105" i="4"/>
  <c r="E42" i="9" s="1"/>
  <c r="I104" i="4"/>
  <c r="M106" i="4"/>
  <c r="N105" i="4"/>
  <c r="M258" i="2"/>
  <c r="N257" i="2"/>
  <c r="H256" i="2"/>
  <c r="I255" i="2"/>
  <c r="I226" i="2"/>
  <c r="H227" i="2"/>
  <c r="M227" i="2"/>
  <c r="N226" i="2"/>
  <c r="I196" i="2"/>
  <c r="H197" i="2"/>
  <c r="N196" i="2"/>
  <c r="M197" i="2"/>
  <c r="M168" i="2"/>
  <c r="N167" i="2"/>
  <c r="I166" i="2"/>
  <c r="H167" i="2"/>
  <c r="H137" i="2"/>
  <c r="I136" i="2"/>
  <c r="N136" i="2"/>
  <c r="M137" i="2"/>
  <c r="X137" i="2"/>
  <c r="W138" i="2"/>
  <c r="AC136" i="2"/>
  <c r="AB137" i="2"/>
  <c r="H76" i="4"/>
  <c r="I75" i="4"/>
  <c r="N75" i="4"/>
  <c r="M76" i="4"/>
  <c r="I45" i="4"/>
  <c r="H46" i="4"/>
  <c r="M46" i="4"/>
  <c r="N45" i="4"/>
  <c r="W107" i="2"/>
  <c r="I15" i="4"/>
  <c r="H16" i="4"/>
  <c r="H106" i="2"/>
  <c r="I105" i="2"/>
  <c r="M108" i="2"/>
  <c r="I78" i="2"/>
  <c r="H79" i="2"/>
  <c r="M77" i="2"/>
  <c r="N76" i="2"/>
  <c r="H49" i="2"/>
  <c r="I48" i="2"/>
  <c r="M47" i="2"/>
  <c r="N46" i="2"/>
  <c r="N12" i="2"/>
  <c r="N51" i="7" l="1"/>
  <c r="M52" i="7"/>
  <c r="I51" i="7"/>
  <c r="H52" i="7"/>
  <c r="E71" i="9"/>
  <c r="D100" i="9"/>
  <c r="G18" i="7"/>
  <c r="I18" i="7" s="1"/>
  <c r="R417" i="2"/>
  <c r="S416" i="2"/>
  <c r="S385" i="2"/>
  <c r="R386" i="2"/>
  <c r="R356" i="2"/>
  <c r="S355" i="2"/>
  <c r="S325" i="2"/>
  <c r="R326" i="2"/>
  <c r="S295" i="2"/>
  <c r="R296" i="2"/>
  <c r="R266" i="2"/>
  <c r="S265" i="2"/>
  <c r="S235" i="2"/>
  <c r="R236" i="2"/>
  <c r="S205" i="2"/>
  <c r="R206" i="2"/>
  <c r="S175" i="2"/>
  <c r="R176" i="2"/>
  <c r="R146" i="2"/>
  <c r="S145" i="2"/>
  <c r="R116" i="2"/>
  <c r="S115" i="2"/>
  <c r="S85" i="2"/>
  <c r="R86" i="2"/>
  <c r="S55" i="2"/>
  <c r="R56" i="2"/>
  <c r="E156" i="9"/>
  <c r="J155" i="9"/>
  <c r="R21" i="2"/>
  <c r="S20" i="2"/>
  <c r="M231" i="6"/>
  <c r="I230" i="6"/>
  <c r="H231" i="6"/>
  <c r="M201" i="6"/>
  <c r="I200" i="6"/>
  <c r="H201" i="6"/>
  <c r="I170" i="6"/>
  <c r="H171" i="6"/>
  <c r="M171" i="6"/>
  <c r="M141" i="6"/>
  <c r="I140" i="6"/>
  <c r="H141" i="6"/>
  <c r="W111" i="6"/>
  <c r="M111" i="6"/>
  <c r="I110" i="6"/>
  <c r="H111" i="6"/>
  <c r="S110" i="6"/>
  <c r="R111" i="6"/>
  <c r="S80" i="6"/>
  <c r="R81" i="6"/>
  <c r="I80" i="6"/>
  <c r="H81" i="6"/>
  <c r="W81" i="6"/>
  <c r="M81" i="6"/>
  <c r="H51" i="6"/>
  <c r="I50" i="6"/>
  <c r="W51" i="6"/>
  <c r="S50" i="6"/>
  <c r="R51" i="6"/>
  <c r="M51" i="6"/>
  <c r="M20" i="6"/>
  <c r="I19" i="6"/>
  <c r="H20" i="6"/>
  <c r="W20" i="6"/>
  <c r="S19" i="6"/>
  <c r="R20" i="6"/>
  <c r="N529" i="5"/>
  <c r="M530" i="5"/>
  <c r="I529" i="5"/>
  <c r="H530" i="5"/>
  <c r="M500" i="5"/>
  <c r="N499" i="5"/>
  <c r="I499" i="5"/>
  <c r="H500" i="5"/>
  <c r="I469" i="5"/>
  <c r="H470" i="5"/>
  <c r="M470" i="5"/>
  <c r="N469" i="5"/>
  <c r="N439" i="5"/>
  <c r="M440" i="5"/>
  <c r="I439" i="5"/>
  <c r="H440" i="5"/>
  <c r="M410" i="5"/>
  <c r="N409" i="5"/>
  <c r="I409" i="5"/>
  <c r="H410" i="5"/>
  <c r="N379" i="5"/>
  <c r="M380" i="5"/>
  <c r="H380" i="5"/>
  <c r="I379" i="5"/>
  <c r="M350" i="5"/>
  <c r="N349" i="5"/>
  <c r="H350" i="5"/>
  <c r="I349" i="5"/>
  <c r="N319" i="5"/>
  <c r="M320" i="5"/>
  <c r="H320" i="5"/>
  <c r="I319" i="5"/>
  <c r="M290" i="5"/>
  <c r="N289" i="5"/>
  <c r="H290" i="5"/>
  <c r="I289" i="5"/>
  <c r="H260" i="5"/>
  <c r="I259" i="5"/>
  <c r="N259" i="5"/>
  <c r="M260" i="5"/>
  <c r="N229" i="5"/>
  <c r="M230" i="5"/>
  <c r="H230" i="5"/>
  <c r="I229" i="5"/>
  <c r="M200" i="5"/>
  <c r="N199" i="5"/>
  <c r="I199" i="5"/>
  <c r="H200" i="5"/>
  <c r="N169" i="5"/>
  <c r="M170" i="5"/>
  <c r="I169" i="5"/>
  <c r="H170" i="5"/>
  <c r="M140" i="5"/>
  <c r="N139" i="5"/>
  <c r="H140" i="5"/>
  <c r="I139" i="5"/>
  <c r="H110" i="5"/>
  <c r="I109" i="5"/>
  <c r="M110" i="5"/>
  <c r="N109" i="5"/>
  <c r="N79" i="5"/>
  <c r="M80" i="5"/>
  <c r="H80" i="5"/>
  <c r="I79" i="5"/>
  <c r="N49" i="5"/>
  <c r="M50" i="5"/>
  <c r="H50" i="5"/>
  <c r="I49" i="5"/>
  <c r="H20" i="5"/>
  <c r="I19" i="5"/>
  <c r="M20" i="5"/>
  <c r="N19" i="5"/>
  <c r="E185" i="9"/>
  <c r="H17" i="10"/>
  <c r="H110" i="10"/>
  <c r="I109" i="10"/>
  <c r="I42" i="9"/>
  <c r="M16" i="4"/>
  <c r="I14" i="2"/>
  <c r="H15" i="2"/>
  <c r="E12" i="9" s="1"/>
  <c r="I79" i="10"/>
  <c r="H80" i="10"/>
  <c r="G15" i="10"/>
  <c r="D184" i="9" s="1"/>
  <c r="I14" i="10"/>
  <c r="H48" i="10"/>
  <c r="I47" i="10"/>
  <c r="L19" i="7"/>
  <c r="H101" i="9"/>
  <c r="L16" i="4"/>
  <c r="H42" i="9"/>
  <c r="N15" i="4"/>
  <c r="G16" i="4"/>
  <c r="D42" i="9"/>
  <c r="M440" i="2"/>
  <c r="H441" i="2"/>
  <c r="I70" i="9"/>
  <c r="AB107" i="2"/>
  <c r="AC106" i="2"/>
  <c r="AA107" i="2"/>
  <c r="H70" i="9"/>
  <c r="D70" i="9"/>
  <c r="V107" i="2"/>
  <c r="X107" i="2" s="1"/>
  <c r="L14" i="2"/>
  <c r="H10" i="9"/>
  <c r="L107" i="2"/>
  <c r="N106" i="2"/>
  <c r="G15" i="2"/>
  <c r="D11" i="9"/>
  <c r="H19" i="7"/>
  <c r="E102" i="9" s="1"/>
  <c r="N17" i="7"/>
  <c r="M18" i="7"/>
  <c r="M408" i="2"/>
  <c r="N407" i="2"/>
  <c r="I408" i="2"/>
  <c r="H409" i="2"/>
  <c r="I226" i="4"/>
  <c r="H227" i="4"/>
  <c r="N226" i="4"/>
  <c r="M227" i="4"/>
  <c r="M377" i="2"/>
  <c r="N376" i="2"/>
  <c r="I377" i="2"/>
  <c r="H378" i="2"/>
  <c r="I346" i="2"/>
  <c r="H347" i="2"/>
  <c r="M348" i="2"/>
  <c r="N347" i="2"/>
  <c r="I316" i="2"/>
  <c r="H317" i="2"/>
  <c r="N318" i="2"/>
  <c r="M319" i="2"/>
  <c r="I286" i="2"/>
  <c r="H287" i="2"/>
  <c r="N288" i="2"/>
  <c r="M289" i="2"/>
  <c r="M197" i="4"/>
  <c r="N196" i="4"/>
  <c r="I196" i="4"/>
  <c r="H197" i="4"/>
  <c r="H167" i="4"/>
  <c r="I166" i="4"/>
  <c r="N167" i="4"/>
  <c r="M168" i="4"/>
  <c r="I136" i="4"/>
  <c r="H137" i="4"/>
  <c r="R137" i="4"/>
  <c r="S136" i="4"/>
  <c r="X136" i="4"/>
  <c r="W137" i="4"/>
  <c r="N136" i="4"/>
  <c r="M137" i="4"/>
  <c r="M107" i="4"/>
  <c r="N106" i="4"/>
  <c r="H106" i="4"/>
  <c r="E43" i="9" s="1"/>
  <c r="I105" i="4"/>
  <c r="H257" i="2"/>
  <c r="I256" i="2"/>
  <c r="M259" i="2"/>
  <c r="N258" i="2"/>
  <c r="M228" i="2"/>
  <c r="N227" i="2"/>
  <c r="I227" i="2"/>
  <c r="H228" i="2"/>
  <c r="H198" i="2"/>
  <c r="I197" i="2"/>
  <c r="M198" i="2"/>
  <c r="N197" i="2"/>
  <c r="H168" i="2"/>
  <c r="I167" i="2"/>
  <c r="M169" i="2"/>
  <c r="N168" i="2"/>
  <c r="AC137" i="2"/>
  <c r="AB138" i="2"/>
  <c r="X138" i="2"/>
  <c r="W139" i="2"/>
  <c r="N137" i="2"/>
  <c r="M138" i="2"/>
  <c r="I137" i="2"/>
  <c r="H138" i="2"/>
  <c r="M77" i="4"/>
  <c r="N76" i="4"/>
  <c r="I76" i="4"/>
  <c r="H77" i="4"/>
  <c r="M47" i="4"/>
  <c r="N46" i="4"/>
  <c r="H47" i="4"/>
  <c r="I46" i="4"/>
  <c r="W108" i="2"/>
  <c r="H17" i="4"/>
  <c r="I16" i="4"/>
  <c r="M109" i="2"/>
  <c r="I106" i="2"/>
  <c r="H107" i="2"/>
  <c r="M78" i="2"/>
  <c r="N77" i="2"/>
  <c r="H80" i="2"/>
  <c r="I79" i="2"/>
  <c r="M48" i="2"/>
  <c r="N47" i="2"/>
  <c r="I49" i="2"/>
  <c r="H50" i="2"/>
  <c r="N13" i="2"/>
  <c r="M14" i="2"/>
  <c r="I11" i="9" s="1"/>
  <c r="M53" i="7" l="1"/>
  <c r="N52" i="7"/>
  <c r="H53" i="7"/>
  <c r="I52" i="7"/>
  <c r="E72" i="9"/>
  <c r="D101" i="9"/>
  <c r="G19" i="7"/>
  <c r="I19" i="7" s="1"/>
  <c r="S417" i="2"/>
  <c r="R418" i="2"/>
  <c r="S386" i="2"/>
  <c r="R387" i="2"/>
  <c r="R357" i="2"/>
  <c r="S356" i="2"/>
  <c r="R327" i="2"/>
  <c r="S326" i="2"/>
  <c r="R297" i="2"/>
  <c r="S296" i="2"/>
  <c r="S266" i="2"/>
  <c r="R267" i="2"/>
  <c r="R237" i="2"/>
  <c r="S236" i="2"/>
  <c r="R207" i="2"/>
  <c r="S206" i="2"/>
  <c r="S176" i="2"/>
  <c r="R177" i="2"/>
  <c r="R147" i="2"/>
  <c r="S146" i="2"/>
  <c r="S116" i="2"/>
  <c r="R117" i="2"/>
  <c r="R87" i="2"/>
  <c r="S86" i="2"/>
  <c r="R57" i="2"/>
  <c r="S56" i="2"/>
  <c r="E157" i="9"/>
  <c r="J156" i="9"/>
  <c r="S21" i="2"/>
  <c r="R22" i="2"/>
  <c r="I15" i="2"/>
  <c r="H232" i="6"/>
  <c r="I231" i="6"/>
  <c r="M232" i="6"/>
  <c r="H202" i="6"/>
  <c r="I201" i="6"/>
  <c r="M202" i="6"/>
  <c r="M172" i="6"/>
  <c r="I171" i="6"/>
  <c r="H172" i="6"/>
  <c r="M142" i="6"/>
  <c r="H142" i="6"/>
  <c r="I141" i="6"/>
  <c r="S111" i="6"/>
  <c r="R112" i="6"/>
  <c r="I111" i="6"/>
  <c r="H112" i="6"/>
  <c r="M112" i="6"/>
  <c r="W112" i="6"/>
  <c r="W82" i="6"/>
  <c r="I81" i="6"/>
  <c r="H82" i="6"/>
  <c r="S81" i="6"/>
  <c r="R82" i="6"/>
  <c r="M82" i="6"/>
  <c r="S51" i="6"/>
  <c r="R52" i="6"/>
  <c r="M52" i="6"/>
  <c r="W52" i="6"/>
  <c r="H52" i="6"/>
  <c r="I51" i="6"/>
  <c r="H21" i="6"/>
  <c r="I20" i="6"/>
  <c r="M21" i="6"/>
  <c r="W21" i="6"/>
  <c r="R21" i="6"/>
  <c r="S20" i="6"/>
  <c r="H531" i="5"/>
  <c r="I530" i="5"/>
  <c r="N530" i="5"/>
  <c r="M531" i="5"/>
  <c r="H501" i="5"/>
  <c r="I500" i="5"/>
  <c r="M501" i="5"/>
  <c r="N500" i="5"/>
  <c r="M471" i="5"/>
  <c r="N470" i="5"/>
  <c r="H471" i="5"/>
  <c r="I470" i="5"/>
  <c r="H441" i="5"/>
  <c r="I440" i="5"/>
  <c r="M441" i="5"/>
  <c r="N440" i="5"/>
  <c r="H411" i="5"/>
  <c r="I410" i="5"/>
  <c r="N410" i="5"/>
  <c r="M411" i="5"/>
  <c r="H381" i="5"/>
  <c r="I380" i="5"/>
  <c r="N380" i="5"/>
  <c r="M381" i="5"/>
  <c r="H351" i="5"/>
  <c r="I350" i="5"/>
  <c r="N350" i="5"/>
  <c r="M351" i="5"/>
  <c r="H321" i="5"/>
  <c r="I320" i="5"/>
  <c r="N320" i="5"/>
  <c r="M321" i="5"/>
  <c r="H291" i="5"/>
  <c r="I290" i="5"/>
  <c r="M291" i="5"/>
  <c r="N290" i="5"/>
  <c r="M261" i="5"/>
  <c r="N260" i="5"/>
  <c r="H261" i="5"/>
  <c r="I260" i="5"/>
  <c r="I230" i="5"/>
  <c r="H231" i="5"/>
  <c r="M231" i="5"/>
  <c r="N230" i="5"/>
  <c r="I200" i="5"/>
  <c r="H201" i="5"/>
  <c r="N200" i="5"/>
  <c r="M201" i="5"/>
  <c r="H171" i="5"/>
  <c r="I170" i="5"/>
  <c r="M171" i="5"/>
  <c r="N170" i="5"/>
  <c r="H141" i="5"/>
  <c r="I140" i="5"/>
  <c r="N140" i="5"/>
  <c r="M141" i="5"/>
  <c r="N110" i="5"/>
  <c r="M111" i="5"/>
  <c r="H111" i="5"/>
  <c r="I110" i="5"/>
  <c r="I80" i="5"/>
  <c r="H81" i="5"/>
  <c r="M81" i="5"/>
  <c r="N80" i="5"/>
  <c r="I50" i="5"/>
  <c r="H51" i="5"/>
  <c r="N50" i="5"/>
  <c r="M51" i="5"/>
  <c r="N20" i="5"/>
  <c r="M21" i="5"/>
  <c r="H21" i="5"/>
  <c r="I20" i="5"/>
  <c r="E186" i="9"/>
  <c r="H18" i="10"/>
  <c r="I110" i="10"/>
  <c r="H111" i="10"/>
  <c r="I43" i="9"/>
  <c r="M17" i="4"/>
  <c r="I80" i="10"/>
  <c r="H81" i="10"/>
  <c r="G16" i="10"/>
  <c r="D185" i="9" s="1"/>
  <c r="I15" i="10"/>
  <c r="I48" i="10"/>
  <c r="H49" i="10"/>
  <c r="L20" i="7"/>
  <c r="H102" i="9"/>
  <c r="L17" i="4"/>
  <c r="N16" i="4"/>
  <c r="H43" i="9"/>
  <c r="G17" i="4"/>
  <c r="D43" i="9"/>
  <c r="H442" i="2"/>
  <c r="M441" i="2"/>
  <c r="I71" i="9"/>
  <c r="AB108" i="2"/>
  <c r="H71" i="9"/>
  <c r="AA108" i="2"/>
  <c r="AC107" i="2"/>
  <c r="V108" i="2"/>
  <c r="X108" i="2" s="1"/>
  <c r="D71" i="9"/>
  <c r="L15" i="2"/>
  <c r="H11" i="9"/>
  <c r="L108" i="2"/>
  <c r="N107" i="2"/>
  <c r="G16" i="2"/>
  <c r="D12" i="9"/>
  <c r="N18" i="7"/>
  <c r="M19" i="7"/>
  <c r="H20" i="7"/>
  <c r="E103" i="9" s="1"/>
  <c r="H410" i="2"/>
  <c r="I409" i="2"/>
  <c r="N408" i="2"/>
  <c r="M409" i="2"/>
  <c r="N227" i="4"/>
  <c r="M228" i="4"/>
  <c r="I227" i="4"/>
  <c r="H228" i="4"/>
  <c r="I378" i="2"/>
  <c r="H379" i="2"/>
  <c r="N377" i="2"/>
  <c r="M378" i="2"/>
  <c r="M349" i="2"/>
  <c r="N348" i="2"/>
  <c r="H348" i="2"/>
  <c r="I347" i="2"/>
  <c r="M320" i="2"/>
  <c r="N319" i="2"/>
  <c r="H318" i="2"/>
  <c r="I317" i="2"/>
  <c r="N289" i="2"/>
  <c r="M290" i="2"/>
  <c r="H288" i="2"/>
  <c r="I287" i="2"/>
  <c r="I197" i="4"/>
  <c r="H198" i="4"/>
  <c r="M198" i="4"/>
  <c r="N197" i="4"/>
  <c r="N168" i="4"/>
  <c r="M169" i="4"/>
  <c r="I167" i="4"/>
  <c r="H168" i="4"/>
  <c r="X137" i="4"/>
  <c r="W138" i="4"/>
  <c r="R138" i="4"/>
  <c r="S137" i="4"/>
  <c r="N137" i="4"/>
  <c r="M138" i="4"/>
  <c r="I137" i="4"/>
  <c r="H138" i="4"/>
  <c r="I106" i="4"/>
  <c r="H107" i="4"/>
  <c r="E44" i="9" s="1"/>
  <c r="N107" i="4"/>
  <c r="M108" i="4"/>
  <c r="M260" i="2"/>
  <c r="N259" i="2"/>
  <c r="H258" i="2"/>
  <c r="I257" i="2"/>
  <c r="I228" i="2"/>
  <c r="H229" i="2"/>
  <c r="M229" i="2"/>
  <c r="N228" i="2"/>
  <c r="N198" i="2"/>
  <c r="M199" i="2"/>
  <c r="I198" i="2"/>
  <c r="H199" i="2"/>
  <c r="M170" i="2"/>
  <c r="N169" i="2"/>
  <c r="I168" i="2"/>
  <c r="H169" i="2"/>
  <c r="H139" i="2"/>
  <c r="I138" i="2"/>
  <c r="AC138" i="2"/>
  <c r="AB139" i="2"/>
  <c r="N138" i="2"/>
  <c r="M139" i="2"/>
  <c r="X139" i="2"/>
  <c r="W140" i="2"/>
  <c r="I77" i="4"/>
  <c r="H78" i="4"/>
  <c r="M78" i="4"/>
  <c r="N77" i="4"/>
  <c r="I47" i="4"/>
  <c r="H48" i="4"/>
  <c r="N47" i="4"/>
  <c r="M48" i="4"/>
  <c r="W109" i="2"/>
  <c r="I17" i="4"/>
  <c r="H18" i="4"/>
  <c r="H108" i="2"/>
  <c r="I107" i="2"/>
  <c r="M110" i="2"/>
  <c r="H81" i="2"/>
  <c r="I80" i="2"/>
  <c r="M79" i="2"/>
  <c r="N78" i="2"/>
  <c r="I50" i="2"/>
  <c r="H51" i="2"/>
  <c r="N48" i="2"/>
  <c r="M49" i="2"/>
  <c r="N14" i="2"/>
  <c r="M15" i="2"/>
  <c r="H54" i="7" l="1"/>
  <c r="I53" i="7"/>
  <c r="M54" i="7"/>
  <c r="N53" i="7"/>
  <c r="E73" i="9"/>
  <c r="G20" i="7"/>
  <c r="I20" i="7" s="1"/>
  <c r="D102" i="9"/>
  <c r="R419" i="2"/>
  <c r="S419" i="2" s="1"/>
  <c r="S418" i="2"/>
  <c r="S387" i="2"/>
  <c r="R388" i="2"/>
  <c r="S357" i="2"/>
  <c r="R358" i="2"/>
  <c r="S327" i="2"/>
  <c r="R328" i="2"/>
  <c r="S297" i="2"/>
  <c r="R298" i="2"/>
  <c r="S267" i="2"/>
  <c r="R268" i="2"/>
  <c r="S237" i="2"/>
  <c r="R238" i="2"/>
  <c r="S207" i="2"/>
  <c r="R208" i="2"/>
  <c r="R178" i="2"/>
  <c r="S177" i="2"/>
  <c r="R148" i="2"/>
  <c r="S147" i="2"/>
  <c r="S117" i="2"/>
  <c r="R118" i="2"/>
  <c r="R88" i="2"/>
  <c r="S87" i="2"/>
  <c r="S57" i="2"/>
  <c r="R58" i="2"/>
  <c r="E158" i="9"/>
  <c r="J157" i="9"/>
  <c r="R23" i="2"/>
  <c r="S22" i="2"/>
  <c r="M233" i="6"/>
  <c r="I232" i="6"/>
  <c r="H233" i="6"/>
  <c r="M203" i="6"/>
  <c r="I202" i="6"/>
  <c r="H203" i="6"/>
  <c r="I172" i="6"/>
  <c r="H173" i="6"/>
  <c r="M173" i="6"/>
  <c r="I142" i="6"/>
  <c r="H143" i="6"/>
  <c r="M143" i="6"/>
  <c r="H113" i="6"/>
  <c r="I112" i="6"/>
  <c r="M113" i="6"/>
  <c r="S112" i="6"/>
  <c r="R113" i="6"/>
  <c r="W113" i="6"/>
  <c r="S82" i="6"/>
  <c r="R83" i="6"/>
  <c r="I82" i="6"/>
  <c r="H83" i="6"/>
  <c r="W83" i="6"/>
  <c r="M83" i="6"/>
  <c r="W53" i="6"/>
  <c r="M53" i="6"/>
  <c r="I52" i="6"/>
  <c r="H53" i="6"/>
  <c r="S52" i="6"/>
  <c r="R53" i="6"/>
  <c r="M22" i="6"/>
  <c r="H22" i="6"/>
  <c r="I21" i="6"/>
  <c r="R22" i="6"/>
  <c r="S21" i="6"/>
  <c r="W22" i="6"/>
  <c r="N531" i="5"/>
  <c r="M532" i="5"/>
  <c r="I531" i="5"/>
  <c r="H532" i="5"/>
  <c r="M502" i="5"/>
  <c r="N501" i="5"/>
  <c r="H502" i="5"/>
  <c r="I501" i="5"/>
  <c r="I471" i="5"/>
  <c r="H472" i="5"/>
  <c r="M472" i="5"/>
  <c r="N471" i="5"/>
  <c r="M442" i="5"/>
  <c r="N441" i="5"/>
  <c r="I441" i="5"/>
  <c r="H442" i="5"/>
  <c r="N411" i="5"/>
  <c r="M412" i="5"/>
  <c r="I411" i="5"/>
  <c r="H412" i="5"/>
  <c r="M382" i="5"/>
  <c r="N381" i="5"/>
  <c r="I381" i="5"/>
  <c r="H382" i="5"/>
  <c r="N351" i="5"/>
  <c r="M352" i="5"/>
  <c r="I351" i="5"/>
  <c r="H352" i="5"/>
  <c r="M322" i="5"/>
  <c r="N321" i="5"/>
  <c r="I321" i="5"/>
  <c r="H322" i="5"/>
  <c r="N291" i="5"/>
  <c r="M292" i="5"/>
  <c r="I291" i="5"/>
  <c r="H292" i="5"/>
  <c r="I261" i="5"/>
  <c r="H262" i="5"/>
  <c r="N261" i="5"/>
  <c r="M262" i="5"/>
  <c r="N231" i="5"/>
  <c r="M232" i="5"/>
  <c r="I231" i="5"/>
  <c r="H232" i="5"/>
  <c r="N201" i="5"/>
  <c r="M202" i="5"/>
  <c r="I201" i="5"/>
  <c r="H202" i="5"/>
  <c r="N171" i="5"/>
  <c r="M172" i="5"/>
  <c r="I171" i="5"/>
  <c r="H172" i="5"/>
  <c r="N141" i="5"/>
  <c r="M142" i="5"/>
  <c r="I141" i="5"/>
  <c r="H142" i="5"/>
  <c r="I111" i="5"/>
  <c r="H112" i="5"/>
  <c r="M112" i="5"/>
  <c r="N111" i="5"/>
  <c r="M82" i="5"/>
  <c r="N81" i="5"/>
  <c r="I81" i="5"/>
  <c r="H82" i="5"/>
  <c r="N51" i="5"/>
  <c r="M52" i="5"/>
  <c r="I51" i="5"/>
  <c r="H52" i="5"/>
  <c r="H22" i="5"/>
  <c r="I21" i="5"/>
  <c r="M22" i="5"/>
  <c r="N21" i="5"/>
  <c r="E187" i="9"/>
  <c r="H19" i="10"/>
  <c r="H112" i="10"/>
  <c r="I111" i="10"/>
  <c r="I44" i="9"/>
  <c r="M18" i="4"/>
  <c r="H82" i="10"/>
  <c r="I81" i="10"/>
  <c r="G17" i="10"/>
  <c r="D186" i="9" s="1"/>
  <c r="I16" i="10"/>
  <c r="H50" i="10"/>
  <c r="I49" i="10"/>
  <c r="L21" i="7"/>
  <c r="H103" i="9"/>
  <c r="N17" i="4"/>
  <c r="L18" i="4"/>
  <c r="H44" i="9"/>
  <c r="G18" i="4"/>
  <c r="D44" i="9"/>
  <c r="M442" i="2"/>
  <c r="H443" i="2"/>
  <c r="N15" i="2"/>
  <c r="I12" i="9"/>
  <c r="I72" i="9"/>
  <c r="AB109" i="2"/>
  <c r="AA109" i="2"/>
  <c r="H72" i="9"/>
  <c r="AC108" i="2"/>
  <c r="V109" i="2"/>
  <c r="X109" i="2" s="1"/>
  <c r="D72" i="9"/>
  <c r="L16" i="2"/>
  <c r="H12" i="9"/>
  <c r="L109" i="2"/>
  <c r="N108" i="2"/>
  <c r="G17" i="2"/>
  <c r="D13" i="9"/>
  <c r="M20" i="7"/>
  <c r="N19" i="7"/>
  <c r="H21" i="7"/>
  <c r="E104" i="9" s="1"/>
  <c r="N409" i="2"/>
  <c r="M410" i="2"/>
  <c r="I410" i="2"/>
  <c r="H411" i="2"/>
  <c r="I228" i="4"/>
  <c r="H229" i="4"/>
  <c r="M229" i="4"/>
  <c r="N228" i="4"/>
  <c r="M379" i="2"/>
  <c r="N378" i="2"/>
  <c r="H380" i="2"/>
  <c r="I379" i="2"/>
  <c r="I348" i="2"/>
  <c r="H349" i="2"/>
  <c r="N349" i="2"/>
  <c r="M350" i="2"/>
  <c r="H319" i="2"/>
  <c r="I318" i="2"/>
  <c r="M321" i="2"/>
  <c r="N320" i="2"/>
  <c r="I288" i="2"/>
  <c r="H289" i="2"/>
  <c r="M291" i="2"/>
  <c r="N290" i="2"/>
  <c r="M199" i="4"/>
  <c r="N198" i="4"/>
  <c r="H199" i="4"/>
  <c r="I198" i="4"/>
  <c r="H169" i="4"/>
  <c r="I168" i="4"/>
  <c r="N169" i="4"/>
  <c r="M170" i="4"/>
  <c r="S138" i="4"/>
  <c r="R139" i="4"/>
  <c r="H139" i="4"/>
  <c r="I138" i="4"/>
  <c r="N138" i="4"/>
  <c r="M139" i="4"/>
  <c r="W139" i="4"/>
  <c r="X138" i="4"/>
  <c r="M109" i="4"/>
  <c r="N108" i="4"/>
  <c r="I107" i="4"/>
  <c r="H108" i="4"/>
  <c r="E45" i="9" s="1"/>
  <c r="I258" i="2"/>
  <c r="H259" i="2"/>
  <c r="M261" i="2"/>
  <c r="N260" i="2"/>
  <c r="M230" i="2"/>
  <c r="N229" i="2"/>
  <c r="H230" i="2"/>
  <c r="I229" i="2"/>
  <c r="M200" i="2"/>
  <c r="N199" i="2"/>
  <c r="H200" i="2"/>
  <c r="I199" i="2"/>
  <c r="I169" i="2"/>
  <c r="H170" i="2"/>
  <c r="M171" i="2"/>
  <c r="N170" i="2"/>
  <c r="X140" i="2"/>
  <c r="W141" i="2"/>
  <c r="N139" i="2"/>
  <c r="M140" i="2"/>
  <c r="AC139" i="2"/>
  <c r="AB140" i="2"/>
  <c r="H140" i="2"/>
  <c r="I139" i="2"/>
  <c r="M79" i="4"/>
  <c r="N78" i="4"/>
  <c r="H79" i="4"/>
  <c r="I78" i="4"/>
  <c r="M49" i="4"/>
  <c r="N48" i="4"/>
  <c r="H49" i="4"/>
  <c r="I48" i="4"/>
  <c r="W110" i="2"/>
  <c r="I18" i="4"/>
  <c r="H19" i="4"/>
  <c r="M111" i="2"/>
  <c r="I108" i="2"/>
  <c r="H109" i="2"/>
  <c r="N79" i="2"/>
  <c r="M80" i="2"/>
  <c r="H82" i="2"/>
  <c r="I81" i="2"/>
  <c r="M50" i="2"/>
  <c r="N49" i="2"/>
  <c r="H52" i="2"/>
  <c r="I51" i="2"/>
  <c r="M16" i="2"/>
  <c r="H16" i="2"/>
  <c r="E13" i="9" s="1"/>
  <c r="M55" i="7" l="1"/>
  <c r="N54" i="7"/>
  <c r="H55" i="7"/>
  <c r="I54" i="7"/>
  <c r="E74" i="9"/>
  <c r="D103" i="9"/>
  <c r="G21" i="7"/>
  <c r="R389" i="2"/>
  <c r="S389" i="2" s="1"/>
  <c r="S388" i="2"/>
  <c r="R359" i="2"/>
  <c r="S359" i="2" s="1"/>
  <c r="S358" i="2"/>
  <c r="R329" i="2"/>
  <c r="S329" i="2" s="1"/>
  <c r="S328" i="2"/>
  <c r="R299" i="2"/>
  <c r="S299" i="2" s="1"/>
  <c r="S298" i="2"/>
  <c r="R269" i="2"/>
  <c r="S269" i="2" s="1"/>
  <c r="S268" i="2"/>
  <c r="R239" i="2"/>
  <c r="S239" i="2" s="1"/>
  <c r="S238" i="2"/>
  <c r="R209" i="2"/>
  <c r="S209" i="2" s="1"/>
  <c r="S208" i="2"/>
  <c r="R179" i="2"/>
  <c r="S179" i="2" s="1"/>
  <c r="S178" i="2"/>
  <c r="R149" i="2"/>
  <c r="S149" i="2" s="1"/>
  <c r="S148" i="2"/>
  <c r="R119" i="2"/>
  <c r="S119" i="2" s="1"/>
  <c r="S118" i="2"/>
  <c r="S88" i="2"/>
  <c r="R89" i="2"/>
  <c r="S89" i="2" s="1"/>
  <c r="R59" i="2"/>
  <c r="S59" i="2" s="1"/>
  <c r="S58" i="2"/>
  <c r="E159" i="9"/>
  <c r="J158" i="9"/>
  <c r="R24" i="2"/>
  <c r="S23" i="2"/>
  <c r="J158" i="6"/>
  <c r="L158" i="6" s="1"/>
  <c r="L159" i="6" s="1"/>
  <c r="J188" i="6"/>
  <c r="L188" i="6" s="1"/>
  <c r="L189" i="6" s="1"/>
  <c r="J218" i="6"/>
  <c r="L218" i="6" s="1"/>
  <c r="L219" i="6" s="1"/>
  <c r="H234" i="6"/>
  <c r="I233" i="6"/>
  <c r="M234" i="6"/>
  <c r="M204" i="6"/>
  <c r="H204" i="6"/>
  <c r="I203" i="6"/>
  <c r="M174" i="6"/>
  <c r="H174" i="6"/>
  <c r="I173" i="6"/>
  <c r="T68" i="6"/>
  <c r="V68" i="6" s="1"/>
  <c r="V69" i="6" s="1"/>
  <c r="J68" i="6"/>
  <c r="L68" i="6" s="1"/>
  <c r="L69" i="6" s="1"/>
  <c r="J98" i="6"/>
  <c r="L98" i="6" s="1"/>
  <c r="L99" i="6" s="1"/>
  <c r="J128" i="6"/>
  <c r="L128" i="6" s="1"/>
  <c r="L129" i="6" s="1"/>
  <c r="T98" i="6"/>
  <c r="V98" i="6" s="1"/>
  <c r="V99" i="6" s="1"/>
  <c r="M144" i="6"/>
  <c r="H144" i="6"/>
  <c r="I143" i="6"/>
  <c r="M114" i="6"/>
  <c r="S113" i="6"/>
  <c r="R114" i="6"/>
  <c r="W114" i="6"/>
  <c r="I113" i="6"/>
  <c r="H114" i="6"/>
  <c r="W84" i="6"/>
  <c r="I83" i="6"/>
  <c r="H84" i="6"/>
  <c r="M84" i="6"/>
  <c r="S83" i="6"/>
  <c r="R84" i="6"/>
  <c r="T38" i="6"/>
  <c r="V38" i="6" s="1"/>
  <c r="V39" i="6" s="1"/>
  <c r="J38" i="6"/>
  <c r="L38" i="6" s="1"/>
  <c r="L39" i="6" s="1"/>
  <c r="I53" i="6"/>
  <c r="H54" i="6"/>
  <c r="M54" i="6"/>
  <c r="W54" i="6"/>
  <c r="S53" i="6"/>
  <c r="R54" i="6"/>
  <c r="J8" i="6"/>
  <c r="H23" i="6"/>
  <c r="I22" i="6"/>
  <c r="M23" i="6"/>
  <c r="W23" i="6"/>
  <c r="T8" i="6"/>
  <c r="V8" i="6" s="1"/>
  <c r="R23" i="6"/>
  <c r="S22" i="6"/>
  <c r="N532" i="5"/>
  <c r="M533" i="5"/>
  <c r="H533" i="5"/>
  <c r="I532" i="5"/>
  <c r="H503" i="5"/>
  <c r="I502" i="5"/>
  <c r="N502" i="5"/>
  <c r="M503" i="5"/>
  <c r="M473" i="5"/>
  <c r="N472" i="5"/>
  <c r="H473" i="5"/>
  <c r="I472" i="5"/>
  <c r="I442" i="5"/>
  <c r="H443" i="5"/>
  <c r="N442" i="5"/>
  <c r="M443" i="5"/>
  <c r="H413" i="5"/>
  <c r="I412" i="5"/>
  <c r="N412" i="5"/>
  <c r="M413" i="5"/>
  <c r="H383" i="5"/>
  <c r="I382" i="5"/>
  <c r="N382" i="5"/>
  <c r="M383" i="5"/>
  <c r="H353" i="5"/>
  <c r="I352" i="5"/>
  <c r="N352" i="5"/>
  <c r="M353" i="5"/>
  <c r="I322" i="5"/>
  <c r="H323" i="5"/>
  <c r="N322" i="5"/>
  <c r="M323" i="5"/>
  <c r="N292" i="5"/>
  <c r="M293" i="5"/>
  <c r="H293" i="5"/>
  <c r="I292" i="5"/>
  <c r="N262" i="5"/>
  <c r="M263" i="5"/>
  <c r="I262" i="5"/>
  <c r="H263" i="5"/>
  <c r="I232" i="5"/>
  <c r="H233" i="5"/>
  <c r="M233" i="5"/>
  <c r="N232" i="5"/>
  <c r="I202" i="5"/>
  <c r="H203" i="5"/>
  <c r="M203" i="5"/>
  <c r="N202" i="5"/>
  <c r="H173" i="5"/>
  <c r="I172" i="5"/>
  <c r="N172" i="5"/>
  <c r="M173" i="5"/>
  <c r="H143" i="5"/>
  <c r="I142" i="5"/>
  <c r="M143" i="5"/>
  <c r="N142" i="5"/>
  <c r="N112" i="5"/>
  <c r="M113" i="5"/>
  <c r="H113" i="5"/>
  <c r="I112" i="5"/>
  <c r="H83" i="5"/>
  <c r="I82" i="5"/>
  <c r="N82" i="5"/>
  <c r="M83" i="5"/>
  <c r="I52" i="5"/>
  <c r="H53" i="5"/>
  <c r="N52" i="5"/>
  <c r="M53" i="5"/>
  <c r="N22" i="5"/>
  <c r="M23" i="5"/>
  <c r="H23" i="5"/>
  <c r="I22" i="5"/>
  <c r="E188" i="9"/>
  <c r="H20" i="10"/>
  <c r="H113" i="10"/>
  <c r="I112" i="10"/>
  <c r="I45" i="9"/>
  <c r="M19" i="4"/>
  <c r="I82" i="10"/>
  <c r="H83" i="10"/>
  <c r="G18" i="10"/>
  <c r="D187" i="9" s="1"/>
  <c r="I17" i="10"/>
  <c r="H51" i="10"/>
  <c r="I50" i="10"/>
  <c r="L22" i="7"/>
  <c r="H104" i="9"/>
  <c r="N18" i="4"/>
  <c r="L19" i="4"/>
  <c r="H45" i="9"/>
  <c r="G19" i="4"/>
  <c r="D45" i="9"/>
  <c r="H444" i="2"/>
  <c r="M443" i="2"/>
  <c r="I73" i="9"/>
  <c r="AB110" i="2"/>
  <c r="N16" i="2"/>
  <c r="I13" i="9"/>
  <c r="H73" i="9"/>
  <c r="AA110" i="2"/>
  <c r="AC109" i="2"/>
  <c r="V110" i="2"/>
  <c r="X110" i="2" s="1"/>
  <c r="D73" i="9"/>
  <c r="L17" i="2"/>
  <c r="H13" i="9"/>
  <c r="L110" i="2"/>
  <c r="N109" i="2"/>
  <c r="G18" i="2"/>
  <c r="D14" i="9"/>
  <c r="I21" i="7"/>
  <c r="H22" i="7"/>
  <c r="E105" i="9" s="1"/>
  <c r="N20" i="7"/>
  <c r="M21" i="7"/>
  <c r="I411" i="2"/>
  <c r="H412" i="2"/>
  <c r="N410" i="2"/>
  <c r="M411" i="2"/>
  <c r="M230" i="4"/>
  <c r="N229" i="4"/>
  <c r="I229" i="4"/>
  <c r="H230" i="4"/>
  <c r="I380" i="2"/>
  <c r="H381" i="2"/>
  <c r="N379" i="2"/>
  <c r="M380" i="2"/>
  <c r="M351" i="2"/>
  <c r="N350" i="2"/>
  <c r="H350" i="2"/>
  <c r="I349" i="2"/>
  <c r="M322" i="2"/>
  <c r="N321" i="2"/>
  <c r="H320" i="2"/>
  <c r="I319" i="2"/>
  <c r="N291" i="2"/>
  <c r="M292" i="2"/>
  <c r="H290" i="2"/>
  <c r="I289" i="2"/>
  <c r="I199" i="4"/>
  <c r="H200" i="4"/>
  <c r="N199" i="4"/>
  <c r="M200" i="4"/>
  <c r="M171" i="4"/>
  <c r="N170" i="4"/>
  <c r="I169" i="4"/>
  <c r="H170" i="4"/>
  <c r="N139" i="4"/>
  <c r="M140" i="4"/>
  <c r="I139" i="4"/>
  <c r="H140" i="4"/>
  <c r="X139" i="4"/>
  <c r="W140" i="4"/>
  <c r="R140" i="4"/>
  <c r="S139" i="4"/>
  <c r="H109" i="4"/>
  <c r="E46" i="9" s="1"/>
  <c r="I108" i="4"/>
  <c r="N109" i="4"/>
  <c r="M110" i="4"/>
  <c r="N261" i="2"/>
  <c r="M262" i="2"/>
  <c r="H260" i="2"/>
  <c r="I259" i="2"/>
  <c r="I230" i="2"/>
  <c r="H231" i="2"/>
  <c r="M231" i="2"/>
  <c r="N230" i="2"/>
  <c r="I200" i="2"/>
  <c r="H201" i="2"/>
  <c r="N200" i="2"/>
  <c r="M201" i="2"/>
  <c r="N171" i="2"/>
  <c r="M172" i="2"/>
  <c r="I170" i="2"/>
  <c r="H171" i="2"/>
  <c r="N140" i="2"/>
  <c r="M141" i="2"/>
  <c r="AC140" i="2"/>
  <c r="AB141" i="2"/>
  <c r="X141" i="2"/>
  <c r="W142" i="2"/>
  <c r="H141" i="2"/>
  <c r="I140" i="2"/>
  <c r="H80" i="4"/>
  <c r="I79" i="4"/>
  <c r="M80" i="4"/>
  <c r="N79" i="4"/>
  <c r="H50" i="4"/>
  <c r="I49" i="4"/>
  <c r="M50" i="4"/>
  <c r="N49" i="4"/>
  <c r="W111" i="2"/>
  <c r="E75" i="9" s="1"/>
  <c r="H20" i="4"/>
  <c r="I19" i="4"/>
  <c r="H110" i="2"/>
  <c r="I109" i="2"/>
  <c r="M112" i="2"/>
  <c r="I82" i="2"/>
  <c r="H83" i="2"/>
  <c r="N80" i="2"/>
  <c r="M81" i="2"/>
  <c r="I52" i="2"/>
  <c r="H53" i="2"/>
  <c r="M51" i="2"/>
  <c r="N50" i="2"/>
  <c r="M17" i="2"/>
  <c r="I14" i="9" s="1"/>
  <c r="I16" i="2"/>
  <c r="H17" i="2"/>
  <c r="E14" i="9" s="1"/>
  <c r="I55" i="7" l="1"/>
  <c r="H56" i="7"/>
  <c r="N55" i="7"/>
  <c r="M56" i="7"/>
  <c r="D104" i="9"/>
  <c r="G22" i="7"/>
  <c r="I22" i="7" s="1"/>
  <c r="E160" i="9"/>
  <c r="J159" i="9"/>
  <c r="R25" i="2"/>
  <c r="S24" i="2"/>
  <c r="L8" i="6"/>
  <c r="L9" i="6" s="1"/>
  <c r="F119" i="9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D206" i="9" s="1"/>
  <c r="E206" i="9" s="1"/>
  <c r="L220" i="6"/>
  <c r="N219" i="6"/>
  <c r="L190" i="6"/>
  <c r="N189" i="6"/>
  <c r="L160" i="6"/>
  <c r="N159" i="6"/>
  <c r="M235" i="6"/>
  <c r="I234" i="6"/>
  <c r="H235" i="6"/>
  <c r="M205" i="6"/>
  <c r="H205" i="6"/>
  <c r="I204" i="6"/>
  <c r="I174" i="6"/>
  <c r="H175" i="6"/>
  <c r="M175" i="6"/>
  <c r="L130" i="6"/>
  <c r="N129" i="6"/>
  <c r="L70" i="6"/>
  <c r="N69" i="6"/>
  <c r="V100" i="6"/>
  <c r="X99" i="6"/>
  <c r="L100" i="6"/>
  <c r="N99" i="6"/>
  <c r="V70" i="6"/>
  <c r="X69" i="6"/>
  <c r="I144" i="6"/>
  <c r="H145" i="6"/>
  <c r="M145" i="6"/>
  <c r="S114" i="6"/>
  <c r="R115" i="6"/>
  <c r="W115" i="6"/>
  <c r="I114" i="6"/>
  <c r="H115" i="6"/>
  <c r="M115" i="6"/>
  <c r="M85" i="6"/>
  <c r="I84" i="6"/>
  <c r="H85" i="6"/>
  <c r="S84" i="6"/>
  <c r="R85" i="6"/>
  <c r="W85" i="6"/>
  <c r="L40" i="6"/>
  <c r="N39" i="6"/>
  <c r="V40" i="6"/>
  <c r="X39" i="6"/>
  <c r="W55" i="6"/>
  <c r="S54" i="6"/>
  <c r="R55" i="6"/>
  <c r="M55" i="6"/>
  <c r="I54" i="6"/>
  <c r="H55" i="6"/>
  <c r="M24" i="6"/>
  <c r="H24" i="6"/>
  <c r="I23" i="6"/>
  <c r="S23" i="6"/>
  <c r="R24" i="6"/>
  <c r="W24" i="6"/>
  <c r="V9" i="6"/>
  <c r="I533" i="5"/>
  <c r="H534" i="5"/>
  <c r="N533" i="5"/>
  <c r="M534" i="5"/>
  <c r="M504" i="5"/>
  <c r="N503" i="5"/>
  <c r="I503" i="5"/>
  <c r="H504" i="5"/>
  <c r="H474" i="5"/>
  <c r="I473" i="5"/>
  <c r="M474" i="5"/>
  <c r="N473" i="5"/>
  <c r="N443" i="5"/>
  <c r="M444" i="5"/>
  <c r="I443" i="5"/>
  <c r="H444" i="5"/>
  <c r="N413" i="5"/>
  <c r="M414" i="5"/>
  <c r="H414" i="5"/>
  <c r="I413" i="5"/>
  <c r="M384" i="5"/>
  <c r="N383" i="5"/>
  <c r="H384" i="5"/>
  <c r="I383" i="5"/>
  <c r="N353" i="5"/>
  <c r="M354" i="5"/>
  <c r="I353" i="5"/>
  <c r="H354" i="5"/>
  <c r="N323" i="5"/>
  <c r="M324" i="5"/>
  <c r="I323" i="5"/>
  <c r="H324" i="5"/>
  <c r="H294" i="5"/>
  <c r="I293" i="5"/>
  <c r="M294" i="5"/>
  <c r="N293" i="5"/>
  <c r="H264" i="5"/>
  <c r="I263" i="5"/>
  <c r="M264" i="5"/>
  <c r="N263" i="5"/>
  <c r="M234" i="5"/>
  <c r="N233" i="5"/>
  <c r="H234" i="5"/>
  <c r="I233" i="5"/>
  <c r="M204" i="5"/>
  <c r="N203" i="5"/>
  <c r="H204" i="5"/>
  <c r="I203" i="5"/>
  <c r="M174" i="5"/>
  <c r="N173" i="5"/>
  <c r="H174" i="5"/>
  <c r="I173" i="5"/>
  <c r="M144" i="5"/>
  <c r="N143" i="5"/>
  <c r="H144" i="5"/>
  <c r="I143" i="5"/>
  <c r="H114" i="5"/>
  <c r="I113" i="5"/>
  <c r="N113" i="5"/>
  <c r="M114" i="5"/>
  <c r="M84" i="5"/>
  <c r="N83" i="5"/>
  <c r="I83" i="5"/>
  <c r="H84" i="5"/>
  <c r="M54" i="5"/>
  <c r="N53" i="5"/>
  <c r="H54" i="5"/>
  <c r="I53" i="5"/>
  <c r="H24" i="5"/>
  <c r="I23" i="5"/>
  <c r="M24" i="5"/>
  <c r="N23" i="5"/>
  <c r="E189" i="9"/>
  <c r="H21" i="10"/>
  <c r="H114" i="10"/>
  <c r="I113" i="10"/>
  <c r="I46" i="9"/>
  <c r="M20" i="4"/>
  <c r="H84" i="10"/>
  <c r="I83" i="10"/>
  <c r="G19" i="10"/>
  <c r="I18" i="10"/>
  <c r="I51" i="10"/>
  <c r="H52" i="10"/>
  <c r="L23" i="7"/>
  <c r="H105" i="9"/>
  <c r="L20" i="4"/>
  <c r="H46" i="9"/>
  <c r="N19" i="4"/>
  <c r="G20" i="4"/>
  <c r="D46" i="9"/>
  <c r="M444" i="2"/>
  <c r="H445" i="2"/>
  <c r="I74" i="9"/>
  <c r="AB111" i="2"/>
  <c r="H74" i="9"/>
  <c r="AA111" i="2"/>
  <c r="AC110" i="2"/>
  <c r="V111" i="2"/>
  <c r="X111" i="2" s="1"/>
  <c r="D74" i="9"/>
  <c r="N17" i="2"/>
  <c r="L18" i="2"/>
  <c r="H14" i="9"/>
  <c r="L111" i="2"/>
  <c r="N110" i="2"/>
  <c r="G19" i="2"/>
  <c r="D15" i="9"/>
  <c r="M22" i="7"/>
  <c r="N21" i="7"/>
  <c r="H23" i="7"/>
  <c r="E106" i="9" s="1"/>
  <c r="M412" i="2"/>
  <c r="N411" i="2"/>
  <c r="H413" i="2"/>
  <c r="I412" i="2"/>
  <c r="M231" i="4"/>
  <c r="N230" i="4"/>
  <c r="I230" i="4"/>
  <c r="H231" i="4"/>
  <c r="M381" i="2"/>
  <c r="N380" i="2"/>
  <c r="H382" i="2"/>
  <c r="I381" i="2"/>
  <c r="I350" i="2"/>
  <c r="H351" i="2"/>
  <c r="M352" i="2"/>
  <c r="N351" i="2"/>
  <c r="I320" i="2"/>
  <c r="H321" i="2"/>
  <c r="M323" i="2"/>
  <c r="N322" i="2"/>
  <c r="I290" i="2"/>
  <c r="H291" i="2"/>
  <c r="M293" i="2"/>
  <c r="N292" i="2"/>
  <c r="I200" i="4"/>
  <c r="H201" i="4"/>
  <c r="N200" i="4"/>
  <c r="M201" i="4"/>
  <c r="H171" i="4"/>
  <c r="I170" i="4"/>
  <c r="N171" i="4"/>
  <c r="M172" i="4"/>
  <c r="I140" i="4"/>
  <c r="H141" i="4"/>
  <c r="R141" i="4"/>
  <c r="S140" i="4"/>
  <c r="X140" i="4"/>
  <c r="W141" i="4"/>
  <c r="N140" i="4"/>
  <c r="M141" i="4"/>
  <c r="N110" i="4"/>
  <c r="M111" i="4"/>
  <c r="H110" i="4"/>
  <c r="E47" i="9" s="1"/>
  <c r="I109" i="4"/>
  <c r="I260" i="2"/>
  <c r="H261" i="2"/>
  <c r="M263" i="2"/>
  <c r="N262" i="2"/>
  <c r="M232" i="2"/>
  <c r="N231" i="2"/>
  <c r="I231" i="2"/>
  <c r="H232" i="2"/>
  <c r="I201" i="2"/>
  <c r="H202" i="2"/>
  <c r="M202" i="2"/>
  <c r="N201" i="2"/>
  <c r="I171" i="2"/>
  <c r="H172" i="2"/>
  <c r="M173" i="2"/>
  <c r="N172" i="2"/>
  <c r="X142" i="2"/>
  <c r="W143" i="2"/>
  <c r="N141" i="2"/>
  <c r="M142" i="2"/>
  <c r="H142" i="2"/>
  <c r="I141" i="2"/>
  <c r="AC141" i="2"/>
  <c r="AB142" i="2"/>
  <c r="M81" i="4"/>
  <c r="N80" i="4"/>
  <c r="H81" i="4"/>
  <c r="I80" i="4"/>
  <c r="M51" i="4"/>
  <c r="N50" i="4"/>
  <c r="H51" i="4"/>
  <c r="I50" i="4"/>
  <c r="W112" i="2"/>
  <c r="H21" i="4"/>
  <c r="I20" i="4"/>
  <c r="M113" i="2"/>
  <c r="I110" i="2"/>
  <c r="H111" i="2"/>
  <c r="M82" i="2"/>
  <c r="N81" i="2"/>
  <c r="H84" i="2"/>
  <c r="I83" i="2"/>
  <c r="M52" i="2"/>
  <c r="N51" i="2"/>
  <c r="I53" i="2"/>
  <c r="H54" i="2"/>
  <c r="M18" i="2"/>
  <c r="H18" i="2"/>
  <c r="E15" i="9" s="1"/>
  <c r="I17" i="2"/>
  <c r="N56" i="7" l="1"/>
  <c r="M57" i="7"/>
  <c r="I56" i="7"/>
  <c r="H57" i="7"/>
  <c r="D188" i="9"/>
  <c r="G20" i="10"/>
  <c r="E76" i="9"/>
  <c r="D105" i="9"/>
  <c r="G23" i="7"/>
  <c r="I23" i="7" s="1"/>
  <c r="E161" i="9"/>
  <c r="J160" i="9"/>
  <c r="S25" i="2"/>
  <c r="R26" i="2"/>
  <c r="L161" i="6"/>
  <c r="N160" i="6"/>
  <c r="L191" i="6"/>
  <c r="N190" i="6"/>
  <c r="L221" i="6"/>
  <c r="N220" i="6"/>
  <c r="H236" i="6"/>
  <c r="I235" i="6"/>
  <c r="M236" i="6"/>
  <c r="I205" i="6"/>
  <c r="H206" i="6"/>
  <c r="M206" i="6"/>
  <c r="M176" i="6"/>
  <c r="H176" i="6"/>
  <c r="I175" i="6"/>
  <c r="L101" i="6"/>
  <c r="N100" i="6"/>
  <c r="V101" i="6"/>
  <c r="X100" i="6"/>
  <c r="L71" i="6"/>
  <c r="N70" i="6"/>
  <c r="V71" i="6"/>
  <c r="X70" i="6"/>
  <c r="L131" i="6"/>
  <c r="N130" i="6"/>
  <c r="M146" i="6"/>
  <c r="H146" i="6"/>
  <c r="I145" i="6"/>
  <c r="W116" i="6"/>
  <c r="M116" i="6"/>
  <c r="H116" i="6"/>
  <c r="I115" i="6"/>
  <c r="S115" i="6"/>
  <c r="R116" i="6"/>
  <c r="S85" i="6"/>
  <c r="R86" i="6"/>
  <c r="I85" i="6"/>
  <c r="H86" i="6"/>
  <c r="W86" i="6"/>
  <c r="M86" i="6"/>
  <c r="V41" i="6"/>
  <c r="X40" i="6"/>
  <c r="L41" i="6"/>
  <c r="N40" i="6"/>
  <c r="M56" i="6"/>
  <c r="S55" i="6"/>
  <c r="R56" i="6"/>
  <c r="I55" i="6"/>
  <c r="H56" i="6"/>
  <c r="W56" i="6"/>
  <c r="L10" i="6"/>
  <c r="N9" i="6"/>
  <c r="H25" i="6"/>
  <c r="I24" i="6"/>
  <c r="M25" i="6"/>
  <c r="V10" i="6"/>
  <c r="X9" i="6"/>
  <c r="W25" i="6"/>
  <c r="S24" i="6"/>
  <c r="R25" i="6"/>
  <c r="N534" i="5"/>
  <c r="M535" i="5"/>
  <c r="H535" i="5"/>
  <c r="I534" i="5"/>
  <c r="H505" i="5"/>
  <c r="I504" i="5"/>
  <c r="M505" i="5"/>
  <c r="N504" i="5"/>
  <c r="N474" i="5"/>
  <c r="M475" i="5"/>
  <c r="I474" i="5"/>
  <c r="H475" i="5"/>
  <c r="H445" i="5"/>
  <c r="I444" i="5"/>
  <c r="N444" i="5"/>
  <c r="M445" i="5"/>
  <c r="H415" i="5"/>
  <c r="I414" i="5"/>
  <c r="N414" i="5"/>
  <c r="M415" i="5"/>
  <c r="H385" i="5"/>
  <c r="I384" i="5"/>
  <c r="N384" i="5"/>
  <c r="M385" i="5"/>
  <c r="I354" i="5"/>
  <c r="H355" i="5"/>
  <c r="N354" i="5"/>
  <c r="M355" i="5"/>
  <c r="H325" i="5"/>
  <c r="I324" i="5"/>
  <c r="N324" i="5"/>
  <c r="M325" i="5"/>
  <c r="N294" i="5"/>
  <c r="M295" i="5"/>
  <c r="I294" i="5"/>
  <c r="H295" i="5"/>
  <c r="N264" i="5"/>
  <c r="M265" i="5"/>
  <c r="H265" i="5"/>
  <c r="I264" i="5"/>
  <c r="H235" i="5"/>
  <c r="I234" i="5"/>
  <c r="N234" i="5"/>
  <c r="M235" i="5"/>
  <c r="I204" i="5"/>
  <c r="H205" i="5"/>
  <c r="N204" i="5"/>
  <c r="M205" i="5"/>
  <c r="I174" i="5"/>
  <c r="H175" i="5"/>
  <c r="N174" i="5"/>
  <c r="M175" i="5"/>
  <c r="H145" i="5"/>
  <c r="I144" i="5"/>
  <c r="N144" i="5"/>
  <c r="M145" i="5"/>
  <c r="N114" i="5"/>
  <c r="M115" i="5"/>
  <c r="I114" i="5"/>
  <c r="H115" i="5"/>
  <c r="I84" i="5"/>
  <c r="H85" i="5"/>
  <c r="N84" i="5"/>
  <c r="M85" i="5"/>
  <c r="H55" i="5"/>
  <c r="I54" i="5"/>
  <c r="N54" i="5"/>
  <c r="M55" i="5"/>
  <c r="N24" i="5"/>
  <c r="M25" i="5"/>
  <c r="H25" i="5"/>
  <c r="I24" i="5"/>
  <c r="E190" i="9"/>
  <c r="H22" i="10"/>
  <c r="I114" i="10"/>
  <c r="H115" i="10"/>
  <c r="I47" i="9"/>
  <c r="M21" i="4"/>
  <c r="I84" i="10"/>
  <c r="H85" i="10"/>
  <c r="D189" i="9"/>
  <c r="I19" i="10"/>
  <c r="H53" i="10"/>
  <c r="I52" i="10"/>
  <c r="L24" i="7"/>
  <c r="H106" i="9"/>
  <c r="N20" i="4"/>
  <c r="L21" i="4"/>
  <c r="H47" i="9"/>
  <c r="G21" i="4"/>
  <c r="D47" i="9"/>
  <c r="H446" i="2"/>
  <c r="M445" i="2"/>
  <c r="I75" i="9"/>
  <c r="AB112" i="2"/>
  <c r="N18" i="2"/>
  <c r="I15" i="9"/>
  <c r="AA112" i="2"/>
  <c r="AC111" i="2"/>
  <c r="H75" i="9"/>
  <c r="V112" i="2"/>
  <c r="X112" i="2" s="1"/>
  <c r="D75" i="9"/>
  <c r="L19" i="2"/>
  <c r="H15" i="9"/>
  <c r="L112" i="2"/>
  <c r="N111" i="2"/>
  <c r="G20" i="2"/>
  <c r="D16" i="9"/>
  <c r="H24" i="7"/>
  <c r="E107" i="9" s="1"/>
  <c r="N22" i="7"/>
  <c r="M23" i="7"/>
  <c r="I413" i="2"/>
  <c r="H414" i="2"/>
  <c r="M413" i="2"/>
  <c r="N412" i="2"/>
  <c r="I231" i="4"/>
  <c r="H232" i="4"/>
  <c r="M232" i="4"/>
  <c r="N231" i="4"/>
  <c r="I382" i="2"/>
  <c r="H383" i="2"/>
  <c r="N381" i="2"/>
  <c r="M382" i="2"/>
  <c r="M353" i="2"/>
  <c r="N352" i="2"/>
  <c r="H352" i="2"/>
  <c r="I351" i="2"/>
  <c r="N323" i="2"/>
  <c r="M324" i="2"/>
  <c r="H322" i="2"/>
  <c r="I321" i="2"/>
  <c r="N293" i="2"/>
  <c r="M294" i="2"/>
  <c r="H292" i="2"/>
  <c r="I291" i="2"/>
  <c r="M202" i="4"/>
  <c r="N201" i="4"/>
  <c r="I201" i="4"/>
  <c r="H202" i="4"/>
  <c r="M173" i="4"/>
  <c r="N172" i="4"/>
  <c r="I171" i="4"/>
  <c r="H172" i="4"/>
  <c r="X141" i="4"/>
  <c r="W142" i="4"/>
  <c r="R142" i="4"/>
  <c r="S141" i="4"/>
  <c r="I141" i="4"/>
  <c r="H142" i="4"/>
  <c r="N141" i="4"/>
  <c r="M142" i="4"/>
  <c r="H111" i="4"/>
  <c r="E48" i="9" s="1"/>
  <c r="I110" i="4"/>
  <c r="N111" i="4"/>
  <c r="M112" i="4"/>
  <c r="M264" i="2"/>
  <c r="N263" i="2"/>
  <c r="H262" i="2"/>
  <c r="I261" i="2"/>
  <c r="I232" i="2"/>
  <c r="H233" i="2"/>
  <c r="M233" i="2"/>
  <c r="N232" i="2"/>
  <c r="M203" i="2"/>
  <c r="N202" i="2"/>
  <c r="I202" i="2"/>
  <c r="H203" i="2"/>
  <c r="N173" i="2"/>
  <c r="M174" i="2"/>
  <c r="I172" i="2"/>
  <c r="H173" i="2"/>
  <c r="X143" i="2"/>
  <c r="W144" i="2"/>
  <c r="AB143" i="2"/>
  <c r="AC142" i="2"/>
  <c r="H143" i="2"/>
  <c r="I142" i="2"/>
  <c r="N142" i="2"/>
  <c r="M143" i="2"/>
  <c r="I81" i="4"/>
  <c r="H82" i="4"/>
  <c r="M82" i="4"/>
  <c r="N81" i="4"/>
  <c r="I51" i="4"/>
  <c r="H52" i="4"/>
  <c r="M52" i="4"/>
  <c r="N51" i="4"/>
  <c r="W113" i="2"/>
  <c r="I21" i="4"/>
  <c r="H22" i="4"/>
  <c r="H112" i="2"/>
  <c r="I111" i="2"/>
  <c r="M114" i="2"/>
  <c r="I84" i="2"/>
  <c r="H85" i="2"/>
  <c r="M83" i="2"/>
  <c r="N82" i="2"/>
  <c r="M19" i="2"/>
  <c r="H55" i="2"/>
  <c r="I54" i="2"/>
  <c r="M53" i="2"/>
  <c r="N52" i="2"/>
  <c r="I18" i="2"/>
  <c r="H19" i="2"/>
  <c r="E16" i="9" s="1"/>
  <c r="I57" i="7" l="1"/>
  <c r="H58" i="7"/>
  <c r="I58" i="7" s="1"/>
  <c r="N57" i="7"/>
  <c r="M58" i="7"/>
  <c r="N58" i="7" s="1"/>
  <c r="E77" i="9"/>
  <c r="D106" i="9"/>
  <c r="G24" i="7"/>
  <c r="I24" i="7" s="1"/>
  <c r="E162" i="9"/>
  <c r="J161" i="9"/>
  <c r="R27" i="2"/>
  <c r="S26" i="2"/>
  <c r="L222" i="6"/>
  <c r="N221" i="6"/>
  <c r="L192" i="6"/>
  <c r="N191" i="6"/>
  <c r="L162" i="6"/>
  <c r="N161" i="6"/>
  <c r="M237" i="6"/>
  <c r="I236" i="6"/>
  <c r="H237" i="6"/>
  <c r="M207" i="6"/>
  <c r="I206" i="6"/>
  <c r="H207" i="6"/>
  <c r="I176" i="6"/>
  <c r="H177" i="6"/>
  <c r="M177" i="6"/>
  <c r="L132" i="6"/>
  <c r="N131" i="6"/>
  <c r="V72" i="6"/>
  <c r="X71" i="6"/>
  <c r="L72" i="6"/>
  <c r="N71" i="6"/>
  <c r="V102" i="6"/>
  <c r="X101" i="6"/>
  <c r="L102" i="6"/>
  <c r="N101" i="6"/>
  <c r="H147" i="6"/>
  <c r="I146" i="6"/>
  <c r="M147" i="6"/>
  <c r="I116" i="6"/>
  <c r="H117" i="6"/>
  <c r="M117" i="6"/>
  <c r="S116" i="6"/>
  <c r="R117" i="6"/>
  <c r="W117" i="6"/>
  <c r="M87" i="6"/>
  <c r="I86" i="6"/>
  <c r="H87" i="6"/>
  <c r="S86" i="6"/>
  <c r="R87" i="6"/>
  <c r="W87" i="6"/>
  <c r="L42" i="6"/>
  <c r="N41" i="6"/>
  <c r="V42" i="6"/>
  <c r="X41" i="6"/>
  <c r="H57" i="6"/>
  <c r="I56" i="6"/>
  <c r="S56" i="6"/>
  <c r="R57" i="6"/>
  <c r="W57" i="6"/>
  <c r="M57" i="6"/>
  <c r="L11" i="6"/>
  <c r="N10" i="6"/>
  <c r="M26" i="6"/>
  <c r="I25" i="6"/>
  <c r="H26" i="6"/>
  <c r="R26" i="6"/>
  <c r="S25" i="6"/>
  <c r="W26" i="6"/>
  <c r="V11" i="6"/>
  <c r="X10" i="6"/>
  <c r="I535" i="5"/>
  <c r="H536" i="5"/>
  <c r="N535" i="5"/>
  <c r="M536" i="5"/>
  <c r="N505" i="5"/>
  <c r="M506" i="5"/>
  <c r="I505" i="5"/>
  <c r="H506" i="5"/>
  <c r="I475" i="5"/>
  <c r="H476" i="5"/>
  <c r="N475" i="5"/>
  <c r="M476" i="5"/>
  <c r="M446" i="5"/>
  <c r="N445" i="5"/>
  <c r="H446" i="5"/>
  <c r="I445" i="5"/>
  <c r="N415" i="5"/>
  <c r="M416" i="5"/>
  <c r="I415" i="5"/>
  <c r="H416" i="5"/>
  <c r="M386" i="5"/>
  <c r="N385" i="5"/>
  <c r="H386" i="5"/>
  <c r="I385" i="5"/>
  <c r="M356" i="5"/>
  <c r="N355" i="5"/>
  <c r="H356" i="5"/>
  <c r="I355" i="5"/>
  <c r="M326" i="5"/>
  <c r="N325" i="5"/>
  <c r="H326" i="5"/>
  <c r="I325" i="5"/>
  <c r="I295" i="5"/>
  <c r="H296" i="5"/>
  <c r="N295" i="5"/>
  <c r="M296" i="5"/>
  <c r="H266" i="5"/>
  <c r="I265" i="5"/>
  <c r="M266" i="5"/>
  <c r="N265" i="5"/>
  <c r="M236" i="5"/>
  <c r="N235" i="5"/>
  <c r="H236" i="5"/>
  <c r="I235" i="5"/>
  <c r="N205" i="5"/>
  <c r="M206" i="5"/>
  <c r="H206" i="5"/>
  <c r="I205" i="5"/>
  <c r="M176" i="5"/>
  <c r="N175" i="5"/>
  <c r="H176" i="5"/>
  <c r="I175" i="5"/>
  <c r="N145" i="5"/>
  <c r="M146" i="5"/>
  <c r="H146" i="5"/>
  <c r="I145" i="5"/>
  <c r="M116" i="5"/>
  <c r="N115" i="5"/>
  <c r="H116" i="5"/>
  <c r="I115" i="5"/>
  <c r="N85" i="5"/>
  <c r="M86" i="5"/>
  <c r="H86" i="5"/>
  <c r="I85" i="5"/>
  <c r="M56" i="5"/>
  <c r="N55" i="5"/>
  <c r="H56" i="5"/>
  <c r="I55" i="5"/>
  <c r="H26" i="5"/>
  <c r="I25" i="5"/>
  <c r="M26" i="5"/>
  <c r="N25" i="5"/>
  <c r="E191" i="9"/>
  <c r="H23" i="10"/>
  <c r="H116" i="10"/>
  <c r="I115" i="10"/>
  <c r="I48" i="9"/>
  <c r="M22" i="4"/>
  <c r="H86" i="10"/>
  <c r="I85" i="10"/>
  <c r="G21" i="10"/>
  <c r="D190" i="9" s="1"/>
  <c r="I20" i="10"/>
  <c r="H54" i="10"/>
  <c r="I53" i="10"/>
  <c r="L25" i="7"/>
  <c r="H107" i="9"/>
  <c r="L22" i="4"/>
  <c r="N21" i="4"/>
  <c r="H48" i="9"/>
  <c r="G22" i="4"/>
  <c r="D48" i="9"/>
  <c r="M446" i="2"/>
  <c r="H447" i="2"/>
  <c r="I76" i="9"/>
  <c r="AB113" i="2"/>
  <c r="N19" i="2"/>
  <c r="I16" i="9"/>
  <c r="H76" i="9"/>
  <c r="AA113" i="2"/>
  <c r="AC112" i="2"/>
  <c r="V113" i="2"/>
  <c r="X113" i="2" s="1"/>
  <c r="D76" i="9"/>
  <c r="L20" i="2"/>
  <c r="H16" i="9"/>
  <c r="L113" i="2"/>
  <c r="N112" i="2"/>
  <c r="G21" i="2"/>
  <c r="D17" i="9"/>
  <c r="N23" i="7"/>
  <c r="M24" i="7"/>
  <c r="H25" i="7"/>
  <c r="E108" i="9" s="1"/>
  <c r="M414" i="2"/>
  <c r="N413" i="2"/>
  <c r="I414" i="2"/>
  <c r="H415" i="2"/>
  <c r="N232" i="4"/>
  <c r="M233" i="4"/>
  <c r="H233" i="4"/>
  <c r="I232" i="4"/>
  <c r="M383" i="2"/>
  <c r="N382" i="2"/>
  <c r="H384" i="2"/>
  <c r="I383" i="2"/>
  <c r="I352" i="2"/>
  <c r="H353" i="2"/>
  <c r="M354" i="2"/>
  <c r="N353" i="2"/>
  <c r="I322" i="2"/>
  <c r="H323" i="2"/>
  <c r="M325" i="2"/>
  <c r="N324" i="2"/>
  <c r="I292" i="2"/>
  <c r="H293" i="2"/>
  <c r="M295" i="2"/>
  <c r="N294" i="2"/>
  <c r="H203" i="4"/>
  <c r="I202" i="4"/>
  <c r="M203" i="4"/>
  <c r="N202" i="4"/>
  <c r="H173" i="4"/>
  <c r="I172" i="4"/>
  <c r="M174" i="4"/>
  <c r="N173" i="4"/>
  <c r="I142" i="4"/>
  <c r="H143" i="4"/>
  <c r="R143" i="4"/>
  <c r="S142" i="4"/>
  <c r="N142" i="4"/>
  <c r="M143" i="4"/>
  <c r="X142" i="4"/>
  <c r="W143" i="4"/>
  <c r="M113" i="4"/>
  <c r="N112" i="4"/>
  <c r="I111" i="4"/>
  <c r="H112" i="4"/>
  <c r="E49" i="9" s="1"/>
  <c r="I262" i="2"/>
  <c r="H263" i="2"/>
  <c r="M265" i="2"/>
  <c r="N264" i="2"/>
  <c r="M234" i="2"/>
  <c r="N233" i="2"/>
  <c r="H234" i="2"/>
  <c r="I233" i="2"/>
  <c r="I203" i="2"/>
  <c r="H204" i="2"/>
  <c r="N203" i="2"/>
  <c r="M204" i="2"/>
  <c r="H174" i="2"/>
  <c r="I173" i="2"/>
  <c r="M175" i="2"/>
  <c r="N174" i="2"/>
  <c r="AC143" i="2"/>
  <c r="AB144" i="2"/>
  <c r="N143" i="2"/>
  <c r="M144" i="2"/>
  <c r="X144" i="2"/>
  <c r="W145" i="2"/>
  <c r="I143" i="2"/>
  <c r="H144" i="2"/>
  <c r="M83" i="4"/>
  <c r="N82" i="4"/>
  <c r="I82" i="4"/>
  <c r="H83" i="4"/>
  <c r="M53" i="4"/>
  <c r="N52" i="4"/>
  <c r="I52" i="4"/>
  <c r="H53" i="4"/>
  <c r="W114" i="2"/>
  <c r="H23" i="4"/>
  <c r="I22" i="4"/>
  <c r="M115" i="2"/>
  <c r="I112" i="2"/>
  <c r="H113" i="2"/>
  <c r="M84" i="2"/>
  <c r="N83" i="2"/>
  <c r="H86" i="2"/>
  <c r="I85" i="2"/>
  <c r="M20" i="2"/>
  <c r="M54" i="2"/>
  <c r="N53" i="2"/>
  <c r="H56" i="2"/>
  <c r="I55" i="2"/>
  <c r="H20" i="2"/>
  <c r="E17" i="9" s="1"/>
  <c r="I19" i="2"/>
  <c r="E78" i="9" l="1"/>
  <c r="D107" i="9"/>
  <c r="G25" i="7"/>
  <c r="I25" i="7" s="1"/>
  <c r="E163" i="9"/>
  <c r="J162" i="9"/>
  <c r="S27" i="2"/>
  <c r="R28" i="2"/>
  <c r="L163" i="6"/>
  <c r="N162" i="6"/>
  <c r="L193" i="6"/>
  <c r="N192" i="6"/>
  <c r="L223" i="6"/>
  <c r="N222" i="6"/>
  <c r="H238" i="6"/>
  <c r="I238" i="6" s="1"/>
  <c r="I237" i="6"/>
  <c r="M238" i="6"/>
  <c r="H208" i="6"/>
  <c r="I208" i="6" s="1"/>
  <c r="I207" i="6"/>
  <c r="M208" i="6"/>
  <c r="M178" i="6"/>
  <c r="H178" i="6"/>
  <c r="I178" i="6" s="1"/>
  <c r="I177" i="6"/>
  <c r="L103" i="6"/>
  <c r="N102" i="6"/>
  <c r="L73" i="6"/>
  <c r="N72" i="6"/>
  <c r="V73" i="6"/>
  <c r="X72" i="6"/>
  <c r="V103" i="6"/>
  <c r="X102" i="6"/>
  <c r="L133" i="6"/>
  <c r="N132" i="6"/>
  <c r="M148" i="6"/>
  <c r="H148" i="6"/>
  <c r="I147" i="6"/>
  <c r="M118" i="6"/>
  <c r="R118" i="6"/>
  <c r="S118" i="6" s="1"/>
  <c r="S117" i="6"/>
  <c r="I117" i="6"/>
  <c r="H118" i="6"/>
  <c r="I118" i="6" s="1"/>
  <c r="W118" i="6"/>
  <c r="I87" i="6"/>
  <c r="H88" i="6"/>
  <c r="I88" i="6" s="1"/>
  <c r="W88" i="6"/>
  <c r="R88" i="6"/>
  <c r="S88" i="6" s="1"/>
  <c r="S87" i="6"/>
  <c r="M88" i="6"/>
  <c r="V43" i="6"/>
  <c r="X42" i="6"/>
  <c r="L43" i="6"/>
  <c r="N42" i="6"/>
  <c r="W58" i="6"/>
  <c r="R58" i="6"/>
  <c r="S58" i="6" s="1"/>
  <c r="S57" i="6"/>
  <c r="M58" i="6"/>
  <c r="H58" i="6"/>
  <c r="I58" i="6" s="1"/>
  <c r="I57" i="6"/>
  <c r="L12" i="6"/>
  <c r="N11" i="6"/>
  <c r="H27" i="6"/>
  <c r="I26" i="6"/>
  <c r="M27" i="6"/>
  <c r="V12" i="6"/>
  <c r="X11" i="6"/>
  <c r="W27" i="6"/>
  <c r="S26" i="6"/>
  <c r="R27" i="6"/>
  <c r="N536" i="5"/>
  <c r="M537" i="5"/>
  <c r="I536" i="5"/>
  <c r="H537" i="5"/>
  <c r="I506" i="5"/>
  <c r="H507" i="5"/>
  <c r="M507" i="5"/>
  <c r="N506" i="5"/>
  <c r="M477" i="5"/>
  <c r="N476" i="5"/>
  <c r="I476" i="5"/>
  <c r="H477" i="5"/>
  <c r="I446" i="5"/>
  <c r="H447" i="5"/>
  <c r="M447" i="5"/>
  <c r="N446" i="5"/>
  <c r="I416" i="5"/>
  <c r="H417" i="5"/>
  <c r="N416" i="5"/>
  <c r="M417" i="5"/>
  <c r="I386" i="5"/>
  <c r="H387" i="5"/>
  <c r="N386" i="5"/>
  <c r="M387" i="5"/>
  <c r="I356" i="5"/>
  <c r="H357" i="5"/>
  <c r="M357" i="5"/>
  <c r="N356" i="5"/>
  <c r="I326" i="5"/>
  <c r="H327" i="5"/>
  <c r="M327" i="5"/>
  <c r="N326" i="5"/>
  <c r="N296" i="5"/>
  <c r="M297" i="5"/>
  <c r="I296" i="5"/>
  <c r="H297" i="5"/>
  <c r="M267" i="5"/>
  <c r="N266" i="5"/>
  <c r="I266" i="5"/>
  <c r="H267" i="5"/>
  <c r="I236" i="5"/>
  <c r="H237" i="5"/>
  <c r="M237" i="5"/>
  <c r="N236" i="5"/>
  <c r="I206" i="5"/>
  <c r="H207" i="5"/>
  <c r="M207" i="5"/>
  <c r="N206" i="5"/>
  <c r="H177" i="5"/>
  <c r="I176" i="5"/>
  <c r="M177" i="5"/>
  <c r="N176" i="5"/>
  <c r="I146" i="5"/>
  <c r="H147" i="5"/>
  <c r="M147" i="5"/>
  <c r="N146" i="5"/>
  <c r="I116" i="5"/>
  <c r="H117" i="5"/>
  <c r="M117" i="5"/>
  <c r="N116" i="5"/>
  <c r="I86" i="5"/>
  <c r="H87" i="5"/>
  <c r="M87" i="5"/>
  <c r="N86" i="5"/>
  <c r="I56" i="5"/>
  <c r="H57" i="5"/>
  <c r="M57" i="5"/>
  <c r="N56" i="5"/>
  <c r="N26" i="5"/>
  <c r="M27" i="5"/>
  <c r="H27" i="5"/>
  <c r="I26" i="5"/>
  <c r="E192" i="9"/>
  <c r="H24" i="10"/>
  <c r="I116" i="10"/>
  <c r="H117" i="10"/>
  <c r="I49" i="9"/>
  <c r="M23" i="4"/>
  <c r="H87" i="10"/>
  <c r="I86" i="10"/>
  <c r="G22" i="10"/>
  <c r="D191" i="9" s="1"/>
  <c r="I21" i="10"/>
  <c r="H55" i="10"/>
  <c r="I54" i="10"/>
  <c r="L26" i="7"/>
  <c r="H108" i="9"/>
  <c r="N22" i="4"/>
  <c r="L23" i="4"/>
  <c r="H49" i="9"/>
  <c r="G23" i="4"/>
  <c r="D49" i="9"/>
  <c r="H448" i="2"/>
  <c r="M447" i="2"/>
  <c r="N20" i="2"/>
  <c r="I17" i="9"/>
  <c r="I77" i="9"/>
  <c r="AB114" i="2"/>
  <c r="AA114" i="2"/>
  <c r="AC113" i="2"/>
  <c r="H77" i="9"/>
  <c r="D77" i="9"/>
  <c r="V114" i="2"/>
  <c r="X114" i="2" s="1"/>
  <c r="L21" i="2"/>
  <c r="H17" i="9"/>
  <c r="L114" i="2"/>
  <c r="N113" i="2"/>
  <c r="G22" i="2"/>
  <c r="D18" i="9"/>
  <c r="H26" i="7"/>
  <c r="E109" i="9" s="1"/>
  <c r="N24" i="7"/>
  <c r="M25" i="7"/>
  <c r="H416" i="2"/>
  <c r="I415" i="2"/>
  <c r="N414" i="2"/>
  <c r="M415" i="2"/>
  <c r="H234" i="4"/>
  <c r="I233" i="4"/>
  <c r="M234" i="4"/>
  <c r="N233" i="4"/>
  <c r="I384" i="2"/>
  <c r="H385" i="2"/>
  <c r="N383" i="2"/>
  <c r="M384" i="2"/>
  <c r="M355" i="2"/>
  <c r="N354" i="2"/>
  <c r="I353" i="2"/>
  <c r="H354" i="2"/>
  <c r="N325" i="2"/>
  <c r="M326" i="2"/>
  <c r="H324" i="2"/>
  <c r="I323" i="2"/>
  <c r="N295" i="2"/>
  <c r="M296" i="2"/>
  <c r="H294" i="2"/>
  <c r="I293" i="2"/>
  <c r="N203" i="4"/>
  <c r="M204" i="4"/>
  <c r="I203" i="4"/>
  <c r="H204" i="4"/>
  <c r="M175" i="4"/>
  <c r="N174" i="4"/>
  <c r="I173" i="4"/>
  <c r="H174" i="4"/>
  <c r="S143" i="4"/>
  <c r="R144" i="4"/>
  <c r="W144" i="4"/>
  <c r="X143" i="4"/>
  <c r="H144" i="4"/>
  <c r="I143" i="4"/>
  <c r="N143" i="4"/>
  <c r="M144" i="4"/>
  <c r="I112" i="4"/>
  <c r="H113" i="4"/>
  <c r="E50" i="9" s="1"/>
  <c r="M114" i="4"/>
  <c r="N113" i="4"/>
  <c r="M266" i="2"/>
  <c r="N265" i="2"/>
  <c r="I263" i="2"/>
  <c r="H264" i="2"/>
  <c r="I234" i="2"/>
  <c r="H235" i="2"/>
  <c r="M235" i="2"/>
  <c r="N234" i="2"/>
  <c r="N204" i="2"/>
  <c r="M205" i="2"/>
  <c r="I204" i="2"/>
  <c r="H205" i="2"/>
  <c r="N175" i="2"/>
  <c r="M176" i="2"/>
  <c r="I174" i="2"/>
  <c r="H175" i="2"/>
  <c r="M21" i="2"/>
  <c r="M22" i="2" s="1"/>
  <c r="I19" i="9" s="1"/>
  <c r="N144" i="2"/>
  <c r="M145" i="2"/>
  <c r="H145" i="2"/>
  <c r="I144" i="2"/>
  <c r="AB145" i="2"/>
  <c r="AC144" i="2"/>
  <c r="X145" i="2"/>
  <c r="W146" i="2"/>
  <c r="H84" i="4"/>
  <c r="I83" i="4"/>
  <c r="M84" i="4"/>
  <c r="N83" i="4"/>
  <c r="H54" i="4"/>
  <c r="I53" i="4"/>
  <c r="M54" i="4"/>
  <c r="N53" i="4"/>
  <c r="W115" i="2"/>
  <c r="I23" i="4"/>
  <c r="H24" i="4"/>
  <c r="H114" i="2"/>
  <c r="I113" i="2"/>
  <c r="M116" i="2"/>
  <c r="I86" i="2"/>
  <c r="H87" i="2"/>
  <c r="M85" i="2"/>
  <c r="N84" i="2"/>
  <c r="I56" i="2"/>
  <c r="H57" i="2"/>
  <c r="M55" i="2"/>
  <c r="N54" i="2"/>
  <c r="I20" i="2"/>
  <c r="H21" i="2"/>
  <c r="E18" i="9" s="1"/>
  <c r="E79" i="9" l="1"/>
  <c r="D108" i="9"/>
  <c r="G26" i="7"/>
  <c r="I26" i="7" s="1"/>
  <c r="E164" i="9"/>
  <c r="J163" i="9"/>
  <c r="R29" i="2"/>
  <c r="S29" i="2" s="1"/>
  <c r="S28" i="2"/>
  <c r="I148" i="6"/>
  <c r="L224" i="6"/>
  <c r="N223" i="6"/>
  <c r="L194" i="6"/>
  <c r="N193" i="6"/>
  <c r="L164" i="6"/>
  <c r="N163" i="6"/>
  <c r="V104" i="6"/>
  <c r="X103" i="6"/>
  <c r="V74" i="6"/>
  <c r="X73" i="6"/>
  <c r="L74" i="6"/>
  <c r="N73" i="6"/>
  <c r="L134" i="6"/>
  <c r="N133" i="6"/>
  <c r="L104" i="6"/>
  <c r="N103" i="6"/>
  <c r="L44" i="6"/>
  <c r="N43" i="6"/>
  <c r="V44" i="6"/>
  <c r="X43" i="6"/>
  <c r="L13" i="6"/>
  <c r="N12" i="6"/>
  <c r="M28" i="6"/>
  <c r="I27" i="6"/>
  <c r="H28" i="6"/>
  <c r="S27" i="6"/>
  <c r="R28" i="6"/>
  <c r="S28" i="6" s="1"/>
  <c r="W28" i="6"/>
  <c r="V13" i="6"/>
  <c r="X12" i="6"/>
  <c r="I537" i="5"/>
  <c r="H538" i="5"/>
  <c r="I538" i="5" s="1"/>
  <c r="M538" i="5"/>
  <c r="N538" i="5" s="1"/>
  <c r="N537" i="5"/>
  <c r="N507" i="5"/>
  <c r="M508" i="5"/>
  <c r="N508" i="5" s="1"/>
  <c r="H508" i="5"/>
  <c r="I508" i="5" s="1"/>
  <c r="I507" i="5"/>
  <c r="H478" i="5"/>
  <c r="I478" i="5" s="1"/>
  <c r="I477" i="5"/>
  <c r="N477" i="5"/>
  <c r="M478" i="5"/>
  <c r="N478" i="5" s="1"/>
  <c r="N447" i="5"/>
  <c r="M448" i="5"/>
  <c r="N448" i="5" s="1"/>
  <c r="H448" i="5"/>
  <c r="I448" i="5" s="1"/>
  <c r="I447" i="5"/>
  <c r="N417" i="5"/>
  <c r="M418" i="5"/>
  <c r="N418" i="5" s="1"/>
  <c r="H418" i="5"/>
  <c r="I418" i="5" s="1"/>
  <c r="I417" i="5"/>
  <c r="M388" i="5"/>
  <c r="N388" i="5" s="1"/>
  <c r="N387" i="5"/>
  <c r="H388" i="5"/>
  <c r="I388" i="5" s="1"/>
  <c r="I387" i="5"/>
  <c r="N357" i="5"/>
  <c r="M358" i="5"/>
  <c r="N358" i="5" s="1"/>
  <c r="I357" i="5"/>
  <c r="H358" i="5"/>
  <c r="I358" i="5" s="1"/>
  <c r="N327" i="5"/>
  <c r="M328" i="5"/>
  <c r="N328" i="5" s="1"/>
  <c r="H328" i="5"/>
  <c r="I328" i="5" s="1"/>
  <c r="I327" i="5"/>
  <c r="H298" i="5"/>
  <c r="I298" i="5" s="1"/>
  <c r="I297" i="5"/>
  <c r="M298" i="5"/>
  <c r="N298" i="5" s="1"/>
  <c r="N297" i="5"/>
  <c r="H268" i="5"/>
  <c r="I268" i="5" s="1"/>
  <c r="I267" i="5"/>
  <c r="M268" i="5"/>
  <c r="N268" i="5" s="1"/>
  <c r="N267" i="5"/>
  <c r="M238" i="5"/>
  <c r="N238" i="5" s="1"/>
  <c r="N237" i="5"/>
  <c r="I237" i="5"/>
  <c r="H238" i="5"/>
  <c r="I238" i="5" s="1"/>
  <c r="M208" i="5"/>
  <c r="N208" i="5" s="1"/>
  <c r="N207" i="5"/>
  <c r="I207" i="5"/>
  <c r="H208" i="5"/>
  <c r="I208" i="5" s="1"/>
  <c r="N177" i="5"/>
  <c r="M178" i="5"/>
  <c r="N178" i="5" s="1"/>
  <c r="H178" i="5"/>
  <c r="I178" i="5" s="1"/>
  <c r="I177" i="5"/>
  <c r="N147" i="5"/>
  <c r="M148" i="5"/>
  <c r="N148" i="5" s="1"/>
  <c r="I147" i="5"/>
  <c r="H148" i="5"/>
  <c r="I148" i="5" s="1"/>
  <c r="N117" i="5"/>
  <c r="M118" i="5"/>
  <c r="N118" i="5" s="1"/>
  <c r="I117" i="5"/>
  <c r="H118" i="5"/>
  <c r="I118" i="5" s="1"/>
  <c r="N87" i="5"/>
  <c r="M88" i="5"/>
  <c r="N88" i="5" s="1"/>
  <c r="I87" i="5"/>
  <c r="H88" i="5"/>
  <c r="I88" i="5" s="1"/>
  <c r="M58" i="5"/>
  <c r="N58" i="5" s="1"/>
  <c r="N57" i="5"/>
  <c r="I57" i="5"/>
  <c r="H58" i="5"/>
  <c r="I58" i="5" s="1"/>
  <c r="M28" i="5"/>
  <c r="N28" i="5" s="1"/>
  <c r="N27" i="5"/>
  <c r="H28" i="5"/>
  <c r="I28" i="5" s="1"/>
  <c r="I27" i="5"/>
  <c r="E193" i="9"/>
  <c r="H25" i="10"/>
  <c r="H118" i="10"/>
  <c r="I118" i="10" s="1"/>
  <c r="I117" i="10"/>
  <c r="I50" i="9"/>
  <c r="M24" i="4"/>
  <c r="H88" i="10"/>
  <c r="I88" i="10" s="1"/>
  <c r="I87" i="10"/>
  <c r="G23" i="10"/>
  <c r="D192" i="9" s="1"/>
  <c r="I22" i="10"/>
  <c r="H56" i="10"/>
  <c r="I55" i="10"/>
  <c r="L27" i="7"/>
  <c r="H109" i="9"/>
  <c r="L24" i="4"/>
  <c r="H50" i="9"/>
  <c r="N23" i="4"/>
  <c r="G24" i="4"/>
  <c r="D50" i="9"/>
  <c r="M448" i="2"/>
  <c r="H449" i="2"/>
  <c r="I78" i="9"/>
  <c r="AB115" i="2"/>
  <c r="N21" i="2"/>
  <c r="I18" i="9"/>
  <c r="AA115" i="2"/>
  <c r="H78" i="9"/>
  <c r="AC114" i="2"/>
  <c r="D78" i="9"/>
  <c r="V115" i="2"/>
  <c r="X115" i="2" s="1"/>
  <c r="L22" i="2"/>
  <c r="N22" i="2" s="1"/>
  <c r="H18" i="9"/>
  <c r="L115" i="2"/>
  <c r="N114" i="2"/>
  <c r="G23" i="2"/>
  <c r="D19" i="9"/>
  <c r="M26" i="7"/>
  <c r="N25" i="7"/>
  <c r="H27" i="7"/>
  <c r="E110" i="9" s="1"/>
  <c r="N415" i="2"/>
  <c r="M416" i="2"/>
  <c r="I416" i="2"/>
  <c r="H417" i="2"/>
  <c r="N234" i="4"/>
  <c r="M235" i="4"/>
  <c r="H235" i="4"/>
  <c r="I234" i="4"/>
  <c r="M385" i="2"/>
  <c r="N384" i="2"/>
  <c r="I385" i="2"/>
  <c r="H386" i="2"/>
  <c r="H355" i="2"/>
  <c r="I354" i="2"/>
  <c r="M356" i="2"/>
  <c r="N355" i="2"/>
  <c r="I324" i="2"/>
  <c r="H325" i="2"/>
  <c r="M327" i="2"/>
  <c r="N326" i="2"/>
  <c r="I294" i="2"/>
  <c r="H295" i="2"/>
  <c r="N296" i="2"/>
  <c r="M297" i="2"/>
  <c r="H205" i="4"/>
  <c r="I204" i="4"/>
  <c r="N204" i="4"/>
  <c r="M205" i="4"/>
  <c r="H175" i="4"/>
  <c r="I174" i="4"/>
  <c r="N175" i="4"/>
  <c r="M176" i="4"/>
  <c r="I144" i="4"/>
  <c r="H145" i="4"/>
  <c r="N144" i="4"/>
  <c r="M145" i="4"/>
  <c r="X144" i="4"/>
  <c r="W145" i="4"/>
  <c r="R145" i="4"/>
  <c r="S144" i="4"/>
  <c r="N114" i="4"/>
  <c r="M115" i="4"/>
  <c r="I113" i="4"/>
  <c r="H114" i="4"/>
  <c r="E51" i="9" s="1"/>
  <c r="I264" i="2"/>
  <c r="H265" i="2"/>
  <c r="N266" i="2"/>
  <c r="M267" i="2"/>
  <c r="N235" i="2"/>
  <c r="M236" i="2"/>
  <c r="I235" i="2"/>
  <c r="H236" i="2"/>
  <c r="H206" i="2"/>
  <c r="I205" i="2"/>
  <c r="N205" i="2"/>
  <c r="M206" i="2"/>
  <c r="I175" i="2"/>
  <c r="H176" i="2"/>
  <c r="M177" i="2"/>
  <c r="N176" i="2"/>
  <c r="X146" i="2"/>
  <c r="W147" i="2"/>
  <c r="AC145" i="2"/>
  <c r="AB146" i="2"/>
  <c r="N145" i="2"/>
  <c r="M146" i="2"/>
  <c r="H146" i="2"/>
  <c r="I145" i="2"/>
  <c r="M85" i="4"/>
  <c r="N84" i="4"/>
  <c r="I84" i="4"/>
  <c r="H85" i="4"/>
  <c r="M55" i="4"/>
  <c r="N54" i="4"/>
  <c r="H55" i="4"/>
  <c r="I54" i="4"/>
  <c r="W116" i="2"/>
  <c r="I24" i="4"/>
  <c r="H25" i="4"/>
  <c r="M117" i="2"/>
  <c r="I114" i="2"/>
  <c r="H115" i="2"/>
  <c r="N85" i="2"/>
  <c r="M86" i="2"/>
  <c r="H88" i="2"/>
  <c r="I87" i="2"/>
  <c r="M56" i="2"/>
  <c r="N55" i="2"/>
  <c r="I57" i="2"/>
  <c r="H58" i="2"/>
  <c r="H22" i="2"/>
  <c r="E19" i="9" s="1"/>
  <c r="I21" i="2"/>
  <c r="M23" i="2"/>
  <c r="I20" i="9" s="1"/>
  <c r="E80" i="9" l="1"/>
  <c r="G27" i="7"/>
  <c r="D109" i="9"/>
  <c r="E165" i="9"/>
  <c r="J164" i="9"/>
  <c r="I28" i="6"/>
  <c r="L195" i="6"/>
  <c r="N194" i="6"/>
  <c r="L165" i="6"/>
  <c r="N164" i="6"/>
  <c r="L225" i="6"/>
  <c r="N224" i="6"/>
  <c r="L75" i="6"/>
  <c r="N74" i="6"/>
  <c r="V75" i="6"/>
  <c r="X74" i="6"/>
  <c r="L135" i="6"/>
  <c r="N134" i="6"/>
  <c r="L105" i="6"/>
  <c r="N104" i="6"/>
  <c r="V105" i="6"/>
  <c r="X104" i="6"/>
  <c r="V45" i="6"/>
  <c r="X44" i="6"/>
  <c r="L45" i="6"/>
  <c r="N44" i="6"/>
  <c r="L14" i="6"/>
  <c r="N13" i="6"/>
  <c r="V14" i="6"/>
  <c r="X13" i="6"/>
  <c r="E194" i="9"/>
  <c r="H26" i="10"/>
  <c r="E111" i="9"/>
  <c r="I51" i="9"/>
  <c r="M25" i="4"/>
  <c r="G24" i="10"/>
  <c r="D193" i="9" s="1"/>
  <c r="I23" i="10"/>
  <c r="H57" i="10"/>
  <c r="I56" i="10"/>
  <c r="L28" i="7"/>
  <c r="H110" i="9"/>
  <c r="H111" i="9" s="1"/>
  <c r="L25" i="4"/>
  <c r="N24" i="4"/>
  <c r="H51" i="9"/>
  <c r="G25" i="4"/>
  <c r="I25" i="4" s="1"/>
  <c r="D51" i="9"/>
  <c r="M449" i="2"/>
  <c r="I79" i="9"/>
  <c r="AB116" i="2"/>
  <c r="AA116" i="2"/>
  <c r="H79" i="9"/>
  <c r="AC115" i="2"/>
  <c r="V116" i="2"/>
  <c r="X116" i="2" s="1"/>
  <c r="D79" i="9"/>
  <c r="L23" i="2"/>
  <c r="H19" i="9"/>
  <c r="L116" i="2"/>
  <c r="N115" i="2"/>
  <c r="G24" i="2"/>
  <c r="D20" i="9"/>
  <c r="I27" i="7"/>
  <c r="H28" i="7"/>
  <c r="N26" i="7"/>
  <c r="M27" i="7"/>
  <c r="I111" i="9" s="1"/>
  <c r="J111" i="9" s="1"/>
  <c r="H418" i="2"/>
  <c r="I417" i="2"/>
  <c r="M417" i="2"/>
  <c r="N416" i="2"/>
  <c r="I235" i="4"/>
  <c r="H236" i="4"/>
  <c r="N235" i="4"/>
  <c r="M236" i="4"/>
  <c r="I386" i="2"/>
  <c r="H387" i="2"/>
  <c r="N385" i="2"/>
  <c r="M386" i="2"/>
  <c r="M357" i="2"/>
  <c r="N356" i="2"/>
  <c r="H356" i="2"/>
  <c r="I355" i="2"/>
  <c r="N327" i="2"/>
  <c r="M328" i="2"/>
  <c r="H326" i="2"/>
  <c r="I325" i="2"/>
  <c r="N297" i="2"/>
  <c r="M298" i="2"/>
  <c r="H296" i="2"/>
  <c r="I295" i="2"/>
  <c r="N205" i="4"/>
  <c r="M206" i="4"/>
  <c r="I205" i="4"/>
  <c r="H206" i="4"/>
  <c r="N176" i="4"/>
  <c r="M177" i="4"/>
  <c r="I175" i="4"/>
  <c r="H176" i="4"/>
  <c r="N145" i="4"/>
  <c r="M146" i="4"/>
  <c r="S145" i="4"/>
  <c r="R146" i="4"/>
  <c r="I145" i="4"/>
  <c r="H146" i="4"/>
  <c r="X145" i="4"/>
  <c r="W146" i="4"/>
  <c r="I114" i="4"/>
  <c r="H115" i="4"/>
  <c r="E52" i="9" s="1"/>
  <c r="N115" i="4"/>
  <c r="M116" i="4"/>
  <c r="M268" i="2"/>
  <c r="N267" i="2"/>
  <c r="H266" i="2"/>
  <c r="I265" i="2"/>
  <c r="I236" i="2"/>
  <c r="H237" i="2"/>
  <c r="N236" i="2"/>
  <c r="M237" i="2"/>
  <c r="N206" i="2"/>
  <c r="M207" i="2"/>
  <c r="I206" i="2"/>
  <c r="H207" i="2"/>
  <c r="N177" i="2"/>
  <c r="M178" i="2"/>
  <c r="I176" i="2"/>
  <c r="H177" i="2"/>
  <c r="N146" i="2"/>
  <c r="M147" i="2"/>
  <c r="AC146" i="2"/>
  <c r="AB147" i="2"/>
  <c r="H147" i="2"/>
  <c r="I146" i="2"/>
  <c r="X147" i="2"/>
  <c r="W148" i="2"/>
  <c r="I85" i="4"/>
  <c r="H86" i="4"/>
  <c r="N85" i="4"/>
  <c r="M86" i="4"/>
  <c r="I55" i="4"/>
  <c r="H56" i="4"/>
  <c r="N55" i="4"/>
  <c r="M56" i="4"/>
  <c r="W117" i="2"/>
  <c r="H26" i="4"/>
  <c r="M118" i="2"/>
  <c r="H116" i="2"/>
  <c r="I115" i="2"/>
  <c r="I88" i="2"/>
  <c r="H89" i="2"/>
  <c r="I89" i="2" s="1"/>
  <c r="M87" i="2"/>
  <c r="N86" i="2"/>
  <c r="H59" i="2"/>
  <c r="I58" i="2"/>
  <c r="M57" i="2"/>
  <c r="N56" i="2"/>
  <c r="M24" i="2"/>
  <c r="I21" i="9" s="1"/>
  <c r="I22" i="2"/>
  <c r="H23" i="2"/>
  <c r="E20" i="9" s="1"/>
  <c r="G28" i="7" l="1"/>
  <c r="I28" i="7" s="1"/>
  <c r="D110" i="9"/>
  <c r="D111" i="9" s="1"/>
  <c r="E166" i="9"/>
  <c r="J165" i="9"/>
  <c r="L166" i="6"/>
  <c r="N165" i="6"/>
  <c r="L226" i="6"/>
  <c r="N225" i="6"/>
  <c r="L196" i="6"/>
  <c r="N195" i="6"/>
  <c r="L106" i="6"/>
  <c r="N105" i="6"/>
  <c r="L136" i="6"/>
  <c r="N135" i="6"/>
  <c r="V76" i="6"/>
  <c r="X75" i="6"/>
  <c r="V106" i="6"/>
  <c r="X105" i="6"/>
  <c r="L76" i="6"/>
  <c r="N75" i="6"/>
  <c r="L46" i="6"/>
  <c r="N45" i="6"/>
  <c r="V46" i="6"/>
  <c r="X45" i="6"/>
  <c r="L15" i="6"/>
  <c r="N14" i="6"/>
  <c r="V15" i="6"/>
  <c r="X14" i="6"/>
  <c r="E195" i="9"/>
  <c r="H27" i="10"/>
  <c r="E81" i="9"/>
  <c r="I52" i="9"/>
  <c r="M26" i="4"/>
  <c r="I59" i="2"/>
  <c r="G25" i="10"/>
  <c r="D194" i="9" s="1"/>
  <c r="I24" i="10"/>
  <c r="H58" i="10"/>
  <c r="I58" i="10" s="1"/>
  <c r="I57" i="10"/>
  <c r="L26" i="4"/>
  <c r="H52" i="9"/>
  <c r="N25" i="4"/>
  <c r="G26" i="4"/>
  <c r="I26" i="4" s="1"/>
  <c r="D52" i="9"/>
  <c r="I80" i="9"/>
  <c r="AB117" i="2"/>
  <c r="AA117" i="2"/>
  <c r="H80" i="9"/>
  <c r="AC116" i="2"/>
  <c r="V117" i="2"/>
  <c r="X117" i="2" s="1"/>
  <c r="D80" i="9"/>
  <c r="L24" i="2"/>
  <c r="N24" i="2" s="1"/>
  <c r="H20" i="9"/>
  <c r="N23" i="2"/>
  <c r="L117" i="2"/>
  <c r="N116" i="2"/>
  <c r="G25" i="2"/>
  <c r="D21" i="9"/>
  <c r="M28" i="7"/>
  <c r="N28" i="7" s="1"/>
  <c r="N27" i="7"/>
  <c r="N417" i="2"/>
  <c r="M418" i="2"/>
  <c r="H419" i="2"/>
  <c r="I419" i="2" s="1"/>
  <c r="I418" i="2"/>
  <c r="N236" i="4"/>
  <c r="M237" i="4"/>
  <c r="I236" i="4"/>
  <c r="H237" i="4"/>
  <c r="I387" i="2"/>
  <c r="H388" i="2"/>
  <c r="M387" i="2"/>
  <c r="N386" i="2"/>
  <c r="I356" i="2"/>
  <c r="H357" i="2"/>
  <c r="N357" i="2"/>
  <c r="M358" i="2"/>
  <c r="I326" i="2"/>
  <c r="H327" i="2"/>
  <c r="N328" i="2"/>
  <c r="M329" i="2"/>
  <c r="N329" i="2" s="1"/>
  <c r="I296" i="2"/>
  <c r="H297" i="2"/>
  <c r="N298" i="2"/>
  <c r="M299" i="2"/>
  <c r="N299" i="2" s="1"/>
  <c r="H207" i="4"/>
  <c r="I206" i="4"/>
  <c r="M207" i="4"/>
  <c r="N206" i="4"/>
  <c r="H177" i="4"/>
  <c r="I176" i="4"/>
  <c r="M178" i="4"/>
  <c r="N178" i="4" s="1"/>
  <c r="N177" i="4"/>
  <c r="S146" i="4"/>
  <c r="R147" i="4"/>
  <c r="X146" i="4"/>
  <c r="W147" i="4"/>
  <c r="I146" i="4"/>
  <c r="H147" i="4"/>
  <c r="N146" i="4"/>
  <c r="M147" i="4"/>
  <c r="M117" i="4"/>
  <c r="N116" i="4"/>
  <c r="I115" i="4"/>
  <c r="H116" i="4"/>
  <c r="E53" i="9" s="1"/>
  <c r="I266" i="2"/>
  <c r="H267" i="2"/>
  <c r="M269" i="2"/>
  <c r="N269" i="2" s="1"/>
  <c r="N268" i="2"/>
  <c r="M238" i="2"/>
  <c r="N237" i="2"/>
  <c r="H238" i="2"/>
  <c r="I237" i="2"/>
  <c r="M208" i="2"/>
  <c r="N207" i="2"/>
  <c r="H208" i="2"/>
  <c r="I207" i="2"/>
  <c r="M179" i="2"/>
  <c r="N179" i="2" s="1"/>
  <c r="N178" i="2"/>
  <c r="H178" i="2"/>
  <c r="I177" i="2"/>
  <c r="AC147" i="2"/>
  <c r="AB148" i="2"/>
  <c r="W149" i="2"/>
  <c r="X149" i="2" s="1"/>
  <c r="X148" i="2"/>
  <c r="H148" i="2"/>
  <c r="I147" i="2"/>
  <c r="N147" i="2"/>
  <c r="M148" i="2"/>
  <c r="M87" i="4"/>
  <c r="N86" i="4"/>
  <c r="H87" i="4"/>
  <c r="I86" i="4"/>
  <c r="M57" i="4"/>
  <c r="N56" i="4"/>
  <c r="I56" i="4"/>
  <c r="H57" i="4"/>
  <c r="W118" i="2"/>
  <c r="H27" i="4"/>
  <c r="I116" i="2"/>
  <c r="H117" i="2"/>
  <c r="M119" i="2"/>
  <c r="M88" i="2"/>
  <c r="N87" i="2"/>
  <c r="M58" i="2"/>
  <c r="N57" i="2"/>
  <c r="I23" i="2"/>
  <c r="H24" i="2"/>
  <c r="E21" i="9" s="1"/>
  <c r="M25" i="2"/>
  <c r="I22" i="9" s="1"/>
  <c r="E82" i="9" l="1"/>
  <c r="E167" i="9"/>
  <c r="J166" i="9"/>
  <c r="L227" i="6"/>
  <c r="N226" i="6"/>
  <c r="L197" i="6"/>
  <c r="N196" i="6"/>
  <c r="L167" i="6"/>
  <c r="N166" i="6"/>
  <c r="L77" i="6"/>
  <c r="N76" i="6"/>
  <c r="V77" i="6"/>
  <c r="X76" i="6"/>
  <c r="V107" i="6"/>
  <c r="X106" i="6"/>
  <c r="L137" i="6"/>
  <c r="N136" i="6"/>
  <c r="L107" i="6"/>
  <c r="N106" i="6"/>
  <c r="V47" i="6"/>
  <c r="X46" i="6"/>
  <c r="L47" i="6"/>
  <c r="N46" i="6"/>
  <c r="L16" i="6"/>
  <c r="N15" i="6"/>
  <c r="V16" i="6"/>
  <c r="X15" i="6"/>
  <c r="E196" i="9"/>
  <c r="H28" i="10"/>
  <c r="I53" i="9"/>
  <c r="M27" i="4"/>
  <c r="G26" i="10"/>
  <c r="D195" i="9" s="1"/>
  <c r="I25" i="10"/>
  <c r="L27" i="4"/>
  <c r="H53" i="9"/>
  <c r="N26" i="4"/>
  <c r="D53" i="9"/>
  <c r="G27" i="4"/>
  <c r="I27" i="4" s="1"/>
  <c r="I81" i="9"/>
  <c r="AB118" i="2"/>
  <c r="AA118" i="2"/>
  <c r="H81" i="9"/>
  <c r="AC117" i="2"/>
  <c r="V118" i="2"/>
  <c r="X118" i="2" s="1"/>
  <c r="D81" i="9"/>
  <c r="L25" i="2"/>
  <c r="H21" i="9"/>
  <c r="L118" i="2"/>
  <c r="N117" i="2"/>
  <c r="G26" i="2"/>
  <c r="D22" i="9"/>
  <c r="N418" i="2"/>
  <c r="M419" i="2"/>
  <c r="N419" i="2" s="1"/>
  <c r="H238" i="4"/>
  <c r="I238" i="4" s="1"/>
  <c r="I237" i="4"/>
  <c r="M238" i="4"/>
  <c r="N238" i="4" s="1"/>
  <c r="N237" i="4"/>
  <c r="N387" i="2"/>
  <c r="M388" i="2"/>
  <c r="I388" i="2"/>
  <c r="H389" i="2"/>
  <c r="I389" i="2" s="1"/>
  <c r="N358" i="2"/>
  <c r="M359" i="2"/>
  <c r="N359" i="2" s="1"/>
  <c r="H358" i="2"/>
  <c r="I357" i="2"/>
  <c r="H328" i="2"/>
  <c r="I327" i="2"/>
  <c r="H298" i="2"/>
  <c r="I297" i="2"/>
  <c r="M208" i="4"/>
  <c r="N208" i="4" s="1"/>
  <c r="N207" i="4"/>
  <c r="I207" i="4"/>
  <c r="H208" i="4"/>
  <c r="I208" i="4" s="1"/>
  <c r="I177" i="4"/>
  <c r="H178" i="4"/>
  <c r="I178" i="4" s="1"/>
  <c r="X147" i="4"/>
  <c r="W148" i="4"/>
  <c r="X148" i="4" s="1"/>
  <c r="N147" i="4"/>
  <c r="M148" i="4"/>
  <c r="N148" i="4" s="1"/>
  <c r="H148" i="4"/>
  <c r="I148" i="4" s="1"/>
  <c r="I147" i="4"/>
  <c r="S147" i="4"/>
  <c r="R148" i="4"/>
  <c r="S148" i="4" s="1"/>
  <c r="H117" i="4"/>
  <c r="E54" i="9" s="1"/>
  <c r="I116" i="4"/>
  <c r="N117" i="4"/>
  <c r="M118" i="4"/>
  <c r="N118" i="4" s="1"/>
  <c r="H268" i="2"/>
  <c r="I267" i="2"/>
  <c r="I238" i="2"/>
  <c r="H239" i="2"/>
  <c r="I239" i="2" s="1"/>
  <c r="M239" i="2"/>
  <c r="N239" i="2" s="1"/>
  <c r="N238" i="2"/>
  <c r="I208" i="2"/>
  <c r="H209" i="2"/>
  <c r="I209" i="2" s="1"/>
  <c r="N208" i="2"/>
  <c r="M209" i="2"/>
  <c r="N209" i="2" s="1"/>
  <c r="I178" i="2"/>
  <c r="H179" i="2"/>
  <c r="I179" i="2" s="1"/>
  <c r="N148" i="2"/>
  <c r="M149" i="2"/>
  <c r="N149" i="2" s="1"/>
  <c r="H149" i="2"/>
  <c r="I149" i="2" s="1"/>
  <c r="I148" i="2"/>
  <c r="AB149" i="2"/>
  <c r="AC149" i="2" s="1"/>
  <c r="AC148" i="2"/>
  <c r="I87" i="4"/>
  <c r="H88" i="4"/>
  <c r="I88" i="4" s="1"/>
  <c r="N87" i="4"/>
  <c r="M88" i="4"/>
  <c r="N88" i="4" s="1"/>
  <c r="I57" i="4"/>
  <c r="H58" i="4"/>
  <c r="I58" i="4" s="1"/>
  <c r="M58" i="4"/>
  <c r="N58" i="4" s="1"/>
  <c r="N57" i="4"/>
  <c r="W119" i="2"/>
  <c r="H28" i="4"/>
  <c r="H118" i="2"/>
  <c r="I117" i="2"/>
  <c r="M89" i="2"/>
  <c r="N89" i="2" s="1"/>
  <c r="N88" i="2"/>
  <c r="N58" i="2"/>
  <c r="M59" i="2"/>
  <c r="M26" i="2"/>
  <c r="I23" i="9" s="1"/>
  <c r="I24" i="2"/>
  <c r="H25" i="2"/>
  <c r="E22" i="9" s="1"/>
  <c r="E197" i="9" l="1"/>
  <c r="E168" i="9"/>
  <c r="J167" i="9"/>
  <c r="L168" i="6"/>
  <c r="N167" i="6"/>
  <c r="L198" i="6"/>
  <c r="N197" i="6"/>
  <c r="L228" i="6"/>
  <c r="N227" i="6"/>
  <c r="V108" i="6"/>
  <c r="X107" i="6"/>
  <c r="L108" i="6"/>
  <c r="N107" i="6"/>
  <c r="L138" i="6"/>
  <c r="N137" i="6"/>
  <c r="V78" i="6"/>
  <c r="X77" i="6"/>
  <c r="L78" i="6"/>
  <c r="N77" i="6"/>
  <c r="L48" i="6"/>
  <c r="N47" i="6"/>
  <c r="V48" i="6"/>
  <c r="X47" i="6"/>
  <c r="L17" i="6"/>
  <c r="N16" i="6"/>
  <c r="V17" i="6"/>
  <c r="X16" i="6"/>
  <c r="E83" i="9"/>
  <c r="I54" i="9"/>
  <c r="M28" i="4"/>
  <c r="I55" i="9" s="1"/>
  <c r="N59" i="2"/>
  <c r="G27" i="10"/>
  <c r="I26" i="10"/>
  <c r="L28" i="4"/>
  <c r="N27" i="4"/>
  <c r="H54" i="9"/>
  <c r="D54" i="9"/>
  <c r="G28" i="4"/>
  <c r="D55" i="9" s="1"/>
  <c r="I82" i="9"/>
  <c r="AB119" i="2"/>
  <c r="I83" i="9" s="1"/>
  <c r="AC118" i="2"/>
  <c r="AA119" i="2"/>
  <c r="H82" i="9"/>
  <c r="D82" i="9"/>
  <c r="V119" i="2"/>
  <c r="D83" i="9" s="1"/>
  <c r="L26" i="2"/>
  <c r="H22" i="9"/>
  <c r="N25" i="2"/>
  <c r="L119" i="2"/>
  <c r="N118" i="2"/>
  <c r="G27" i="2"/>
  <c r="D23" i="9"/>
  <c r="M389" i="2"/>
  <c r="N389" i="2" s="1"/>
  <c r="N388" i="2"/>
  <c r="H359" i="2"/>
  <c r="I359" i="2" s="1"/>
  <c r="I358" i="2"/>
  <c r="I328" i="2"/>
  <c r="H329" i="2"/>
  <c r="I329" i="2" s="1"/>
  <c r="I298" i="2"/>
  <c r="H299" i="2"/>
  <c r="I299" i="2" s="1"/>
  <c r="I117" i="4"/>
  <c r="H118" i="4"/>
  <c r="I118" i="4" s="1"/>
  <c r="I268" i="2"/>
  <c r="H269" i="2"/>
  <c r="I118" i="2"/>
  <c r="H119" i="2"/>
  <c r="I119" i="2" s="1"/>
  <c r="H26" i="2"/>
  <c r="E23" i="9" s="1"/>
  <c r="I25" i="2"/>
  <c r="M27" i="2"/>
  <c r="I24" i="9" s="1"/>
  <c r="J83" i="9" l="1"/>
  <c r="F204" i="9"/>
  <c r="G204" i="9" s="1"/>
  <c r="D196" i="9"/>
  <c r="G28" i="10"/>
  <c r="D197" i="9" s="1"/>
  <c r="J168" i="9"/>
  <c r="F206" i="9"/>
  <c r="L229" i="6"/>
  <c r="N228" i="6"/>
  <c r="L199" i="6"/>
  <c r="N198" i="6"/>
  <c r="L169" i="6"/>
  <c r="N168" i="6"/>
  <c r="L79" i="6"/>
  <c r="N78" i="6"/>
  <c r="V79" i="6"/>
  <c r="X78" i="6"/>
  <c r="L139" i="6"/>
  <c r="N138" i="6"/>
  <c r="L109" i="6"/>
  <c r="N108" i="6"/>
  <c r="V109" i="6"/>
  <c r="X108" i="6"/>
  <c r="V49" i="6"/>
  <c r="X48" i="6"/>
  <c r="L49" i="6"/>
  <c r="N48" i="6"/>
  <c r="L18" i="6"/>
  <c r="N17" i="6"/>
  <c r="V18" i="6"/>
  <c r="X17" i="6"/>
  <c r="E55" i="9"/>
  <c r="I269" i="2"/>
  <c r="I27" i="10"/>
  <c r="H55" i="9"/>
  <c r="N28" i="4"/>
  <c r="I28" i="4"/>
  <c r="H83" i="9"/>
  <c r="AC119" i="2"/>
  <c r="X119" i="2"/>
  <c r="L27" i="2"/>
  <c r="H23" i="9"/>
  <c r="N26" i="2"/>
  <c r="N119" i="2"/>
  <c r="D24" i="9"/>
  <c r="G28" i="2"/>
  <c r="M28" i="2"/>
  <c r="I25" i="9" s="1"/>
  <c r="I26" i="2"/>
  <c r="H27" i="2"/>
  <c r="E24" i="9" s="1"/>
  <c r="J55" i="9" l="1"/>
  <c r="L170" i="6"/>
  <c r="N169" i="6"/>
  <c r="L200" i="6"/>
  <c r="N199" i="6"/>
  <c r="L230" i="6"/>
  <c r="N229" i="6"/>
  <c r="L140" i="6"/>
  <c r="N139" i="6"/>
  <c r="V110" i="6"/>
  <c r="X109" i="6"/>
  <c r="L110" i="6"/>
  <c r="N109" i="6"/>
  <c r="V80" i="6"/>
  <c r="X79" i="6"/>
  <c r="L80" i="6"/>
  <c r="N79" i="6"/>
  <c r="L50" i="6"/>
  <c r="N49" i="6"/>
  <c r="V50" i="6"/>
  <c r="X49" i="6"/>
  <c r="L19" i="6"/>
  <c r="N18" i="6"/>
  <c r="V19" i="6"/>
  <c r="X18" i="6"/>
  <c r="I28" i="10"/>
  <c r="L28" i="2"/>
  <c r="H24" i="9"/>
  <c r="N27" i="2"/>
  <c r="G29" i="2"/>
  <c r="D26" i="9" s="1"/>
  <c r="D25" i="9"/>
  <c r="I27" i="2"/>
  <c r="H28" i="2"/>
  <c r="N28" i="2"/>
  <c r="M29" i="2"/>
  <c r="I26" i="9" l="1"/>
  <c r="L231" i="6"/>
  <c r="N230" i="6"/>
  <c r="L201" i="6"/>
  <c r="N200" i="6"/>
  <c r="L171" i="6"/>
  <c r="N170" i="6"/>
  <c r="L111" i="6"/>
  <c r="N110" i="6"/>
  <c r="L81" i="6"/>
  <c r="N80" i="6"/>
  <c r="V81" i="6"/>
  <c r="X80" i="6"/>
  <c r="V111" i="6"/>
  <c r="X110" i="6"/>
  <c r="L141" i="6"/>
  <c r="N140" i="6"/>
  <c r="V51" i="6"/>
  <c r="X50" i="6"/>
  <c r="L51" i="6"/>
  <c r="N50" i="6"/>
  <c r="L20" i="6"/>
  <c r="N19" i="6"/>
  <c r="V20" i="6"/>
  <c r="X19" i="6"/>
  <c r="H29" i="2"/>
  <c r="E25" i="9"/>
  <c r="I28" i="2"/>
  <c r="L29" i="2"/>
  <c r="H26" i="9" s="1"/>
  <c r="H25" i="9"/>
  <c r="I29" i="2"/>
  <c r="D205" i="9" l="1"/>
  <c r="E205" i="9" s="1"/>
  <c r="F203" i="9"/>
  <c r="L172" i="6"/>
  <c r="N171" i="6"/>
  <c r="L202" i="6"/>
  <c r="N201" i="6"/>
  <c r="L232" i="6"/>
  <c r="N231" i="6"/>
  <c r="L142" i="6"/>
  <c r="N141" i="6"/>
  <c r="V112" i="6"/>
  <c r="X111" i="6"/>
  <c r="V82" i="6"/>
  <c r="X81" i="6"/>
  <c r="L82" i="6"/>
  <c r="N81" i="6"/>
  <c r="L112" i="6"/>
  <c r="N111" i="6"/>
  <c r="L52" i="6"/>
  <c r="N51" i="6"/>
  <c r="V52" i="6"/>
  <c r="X51" i="6"/>
  <c r="L21" i="6"/>
  <c r="N20" i="6"/>
  <c r="V21" i="6"/>
  <c r="X20" i="6"/>
  <c r="E26" i="9"/>
  <c r="F205" i="9" s="1"/>
  <c r="N29" i="2"/>
  <c r="J26" i="9" l="1"/>
  <c r="G205" i="9"/>
  <c r="L203" i="6"/>
  <c r="N202" i="6"/>
  <c r="L233" i="6"/>
  <c r="N232" i="6"/>
  <c r="L173" i="6"/>
  <c r="N172" i="6"/>
  <c r="L113" i="6"/>
  <c r="N112" i="6"/>
  <c r="L83" i="6"/>
  <c r="N82" i="6"/>
  <c r="V83" i="6"/>
  <c r="X82" i="6"/>
  <c r="V113" i="6"/>
  <c r="X112" i="6"/>
  <c r="L143" i="6"/>
  <c r="N142" i="6"/>
  <c r="V53" i="6"/>
  <c r="X52" i="6"/>
  <c r="L53" i="6"/>
  <c r="N52" i="6"/>
  <c r="L22" i="6"/>
  <c r="N21" i="6"/>
  <c r="V22" i="6"/>
  <c r="X21" i="6"/>
  <c r="L174" i="6" l="1"/>
  <c r="N173" i="6"/>
  <c r="L234" i="6"/>
  <c r="N233" i="6"/>
  <c r="L204" i="6"/>
  <c r="N203" i="6"/>
  <c r="V84" i="6"/>
  <c r="X83" i="6"/>
  <c r="L144" i="6"/>
  <c r="N143" i="6"/>
  <c r="V114" i="6"/>
  <c r="X113" i="6"/>
  <c r="L84" i="6"/>
  <c r="N83" i="6"/>
  <c r="L114" i="6"/>
  <c r="N113" i="6"/>
  <c r="L54" i="6"/>
  <c r="N53" i="6"/>
  <c r="V54" i="6"/>
  <c r="X53" i="6"/>
  <c r="L23" i="6"/>
  <c r="N22" i="6"/>
  <c r="V23" i="6"/>
  <c r="X22" i="6"/>
  <c r="L205" i="6" l="1"/>
  <c r="N204" i="6"/>
  <c r="L235" i="6"/>
  <c r="N234" i="6"/>
  <c r="L175" i="6"/>
  <c r="N174" i="6"/>
  <c r="L115" i="6"/>
  <c r="N114" i="6"/>
  <c r="L85" i="6"/>
  <c r="N84" i="6"/>
  <c r="V115" i="6"/>
  <c r="X114" i="6"/>
  <c r="L145" i="6"/>
  <c r="N144" i="6"/>
  <c r="V85" i="6"/>
  <c r="X84" i="6"/>
  <c r="V55" i="6"/>
  <c r="X54" i="6"/>
  <c r="L55" i="6"/>
  <c r="N54" i="6"/>
  <c r="L24" i="6"/>
  <c r="N23" i="6"/>
  <c r="V24" i="6"/>
  <c r="X23" i="6"/>
  <c r="L176" i="6" l="1"/>
  <c r="N175" i="6"/>
  <c r="L236" i="6"/>
  <c r="N235" i="6"/>
  <c r="L206" i="6"/>
  <c r="N205" i="6"/>
  <c r="V86" i="6"/>
  <c r="X85" i="6"/>
  <c r="L146" i="6"/>
  <c r="N145" i="6"/>
  <c r="V116" i="6"/>
  <c r="X115" i="6"/>
  <c r="L86" i="6"/>
  <c r="N85" i="6"/>
  <c r="L116" i="6"/>
  <c r="N115" i="6"/>
  <c r="L56" i="6"/>
  <c r="N55" i="6"/>
  <c r="V56" i="6"/>
  <c r="X55" i="6"/>
  <c r="L25" i="6"/>
  <c r="N24" i="6"/>
  <c r="V25" i="6"/>
  <c r="X24" i="6"/>
  <c r="L207" i="6" l="1"/>
  <c r="N206" i="6"/>
  <c r="L237" i="6"/>
  <c r="N236" i="6"/>
  <c r="L177" i="6"/>
  <c r="N176" i="6"/>
  <c r="L117" i="6"/>
  <c r="N116" i="6"/>
  <c r="L87" i="6"/>
  <c r="N86" i="6"/>
  <c r="V117" i="6"/>
  <c r="X116" i="6"/>
  <c r="L147" i="6"/>
  <c r="N146" i="6"/>
  <c r="V87" i="6"/>
  <c r="X86" i="6"/>
  <c r="V57" i="6"/>
  <c r="X56" i="6"/>
  <c r="L57" i="6"/>
  <c r="N56" i="6"/>
  <c r="L26" i="6"/>
  <c r="N25" i="6"/>
  <c r="V26" i="6"/>
  <c r="X25" i="6"/>
  <c r="L178" i="6" l="1"/>
  <c r="N178" i="6" s="1"/>
  <c r="N177" i="6"/>
  <c r="L238" i="6"/>
  <c r="N238" i="6" s="1"/>
  <c r="N237" i="6"/>
  <c r="L208" i="6"/>
  <c r="N208" i="6" s="1"/>
  <c r="N207" i="6"/>
  <c r="V88" i="6"/>
  <c r="X88" i="6" s="1"/>
  <c r="X87" i="6"/>
  <c r="L148" i="6"/>
  <c r="N148" i="6" s="1"/>
  <c r="N147" i="6"/>
  <c r="V118" i="6"/>
  <c r="X118" i="6" s="1"/>
  <c r="X117" i="6"/>
  <c r="L88" i="6"/>
  <c r="N88" i="6" s="1"/>
  <c r="N87" i="6"/>
  <c r="L118" i="6"/>
  <c r="N118" i="6" s="1"/>
  <c r="N117" i="6"/>
  <c r="L58" i="6"/>
  <c r="N58" i="6" s="1"/>
  <c r="N57" i="6"/>
  <c r="V58" i="6"/>
  <c r="X58" i="6" s="1"/>
  <c r="X57" i="6"/>
  <c r="L27" i="6"/>
  <c r="N26" i="6"/>
  <c r="V27" i="6"/>
  <c r="X26" i="6"/>
  <c r="L28" i="6" l="1"/>
  <c r="N28" i="6" s="1"/>
  <c r="N27" i="6"/>
  <c r="V28" i="6"/>
  <c r="X28" i="6" s="1"/>
  <c r="X27" i="6"/>
  <c r="P208" i="6"/>
</calcChain>
</file>

<file path=xl/sharedStrings.xml><?xml version="1.0" encoding="utf-8"?>
<sst xmlns="http://schemas.openxmlformats.org/spreadsheetml/2006/main" count="1702" uniqueCount="158">
  <si>
    <t>Activity Center</t>
  </si>
  <si>
    <t>Year</t>
  </si>
  <si>
    <t>Quarter</t>
  </si>
  <si>
    <t>Start Date</t>
  </si>
  <si>
    <t>Quarter $ Projection</t>
  </si>
  <si>
    <t>Cumulative $ Spent Projection</t>
  </si>
  <si>
    <t>Actual Quarter $ Spent</t>
  </si>
  <si>
    <t>Actual Total $ Spent</t>
  </si>
  <si>
    <t>Actual Cumulative % Spent</t>
  </si>
  <si>
    <t xml:space="preserve">End Date     </t>
  </si>
  <si>
    <t>Delivery projection</t>
  </si>
  <si>
    <t>Deliveries  Completed</t>
  </si>
  <si>
    <t>Total:</t>
  </si>
  <si>
    <t>Totals:</t>
  </si>
  <si>
    <t xml:space="preserve">New Rental Houisng Units </t>
  </si>
  <si>
    <t xml:space="preserve">New Single Family Housing Units </t>
  </si>
  <si>
    <t>c</t>
  </si>
  <si>
    <t xml:space="preserve">Rehabs </t>
  </si>
  <si>
    <t xml:space="preserve">Trees </t>
  </si>
  <si>
    <t>Generators</t>
  </si>
  <si>
    <t>20-DRH-001 Cedar Rapids- Foxtail Ridge</t>
  </si>
  <si>
    <t xml:space="preserve">Activity 510PD - Project Delivery </t>
  </si>
  <si>
    <t>Activity 510- Single Family Housing &amp; Down Payment Assistance</t>
  </si>
  <si>
    <t>20-DRH-002 Cedar Rapids-Kirkwood Village</t>
  </si>
  <si>
    <t>20-DRH-003 Cedar Rapids-Shamrock Village Duplex</t>
  </si>
  <si>
    <t xml:space="preserve">20-DRH-004 Cedar Rapids- Johnson Gas </t>
  </si>
  <si>
    <t>Activity 520-New Rental Housing</t>
  </si>
  <si>
    <t>Activity 520PD- Project Delivery</t>
  </si>
  <si>
    <t>20-DRH-005 Cedar Rapids- Ginkgo Ridge</t>
  </si>
  <si>
    <t>Activity 530 -Infrastructure in Support of Housing</t>
  </si>
  <si>
    <t>Activity 530PD -Project Delivery</t>
  </si>
  <si>
    <t xml:space="preserve">20-DRH-006 Cedar Rapids- Grey Hawk </t>
  </si>
  <si>
    <t>20-DRH-007 Cedar Rapids- Northwest Neighborhood Infill Housing</t>
  </si>
  <si>
    <t>20-DRH-008 Cedar Rapids- Green Acres Grove</t>
  </si>
  <si>
    <t>20-DRH-009 Cedar Rapids-Cherry Hill</t>
  </si>
  <si>
    <t>20-DRH-010 Cedar Rapids-Fruitland</t>
  </si>
  <si>
    <t>20-DRH-011 Cedar Rapids-Meadowlark</t>
  </si>
  <si>
    <t xml:space="preserve">20-DRH-014 Belle Plaine </t>
  </si>
  <si>
    <t>20-DRH-015 Center Point</t>
  </si>
  <si>
    <t>Activity 520- New Rental Housing</t>
  </si>
  <si>
    <t xml:space="preserve">Activity 520PD - Project Delivery </t>
  </si>
  <si>
    <t>20-DRH-018 Marion - Bell Tower Lofts</t>
  </si>
  <si>
    <t>20-DRH-019 Marion - Hoth Flats</t>
  </si>
  <si>
    <t xml:space="preserve">20-DRH-018 Marion - The Ridge at Indian Creek </t>
  </si>
  <si>
    <t>20-DRH-019 Walker</t>
  </si>
  <si>
    <t>20-DRH-020 Linn County- Dows Pocket Neighborhood</t>
  </si>
  <si>
    <t>20-DRH-021 Marshalltown- Fourth Avenue Townhomes</t>
  </si>
  <si>
    <t>20-DRH-022 Marshalltown - HCI Rental Project</t>
  </si>
  <si>
    <t>20-DRH-023 Marshalltown- South Street Townhomes</t>
  </si>
  <si>
    <t>20-DRH-024 State Center</t>
  </si>
  <si>
    <t xml:space="preserve">State Admin </t>
  </si>
  <si>
    <t xml:space="preserve">Admin </t>
  </si>
  <si>
    <t>510- Single Family Housing</t>
  </si>
  <si>
    <t>520- New Rental Housing</t>
  </si>
  <si>
    <t>Trees</t>
  </si>
  <si>
    <t>530- Infrastructure in Support of Housing</t>
  </si>
  <si>
    <t>Rehab</t>
  </si>
  <si>
    <t xml:space="preserve">Projected Quarterly </t>
  </si>
  <si>
    <t>Projected Total</t>
  </si>
  <si>
    <t>Actual Quarterly</t>
  </si>
  <si>
    <t>Actual Total</t>
  </si>
  <si>
    <t xml:space="preserve">Actual Quarterly </t>
  </si>
  <si>
    <t xml:space="preserve">Actual Total </t>
  </si>
  <si>
    <t>Actual Quarterly PD</t>
  </si>
  <si>
    <t>Projected Quarterly PD</t>
  </si>
  <si>
    <t xml:space="preserve">Projected Total PD </t>
  </si>
  <si>
    <t xml:space="preserve">Actual Total PD </t>
  </si>
  <si>
    <t xml:space="preserve">Totals: </t>
  </si>
  <si>
    <t xml:space="preserve">Total Program </t>
  </si>
  <si>
    <t>State Admin</t>
  </si>
  <si>
    <t xml:space="preserve">Projection Quarterly </t>
  </si>
  <si>
    <t xml:space="preserve">Projection Total </t>
  </si>
  <si>
    <t>20-DRR-001 Cedar Rapids</t>
  </si>
  <si>
    <t>Activity 971- Housing  Repair &amp; Rehab LMI</t>
  </si>
  <si>
    <t xml:space="preserve">Activity 971PD - Project Delivery </t>
  </si>
  <si>
    <t>Rehabs Projected</t>
  </si>
  <si>
    <t>Rehabs Completed</t>
  </si>
  <si>
    <t xml:space="preserve">Resilience Metrics </t>
  </si>
  <si>
    <t xml:space="preserve">Projected:  Number of Housing Units Constructed to Green &amp; Resilient Standard </t>
  </si>
  <si>
    <t xml:space="preserve">Actual:  Number of Housing Units Constructed to Green &amp; Resilient Standard </t>
  </si>
  <si>
    <t xml:space="preserve">Projected:  Number of Housing Units Constructed with a Safe Room </t>
  </si>
  <si>
    <t>Actual:  Number of Housing Units Constructed with a Safe Room</t>
  </si>
  <si>
    <t>Projected:  Number of Housing Units Constructed with a FORTIFIED Roof</t>
  </si>
  <si>
    <t>Actual:  Number of Housing Units Constructed with a FORTIFIED Roof</t>
  </si>
  <si>
    <t>20-DRH-013 Atkins</t>
  </si>
  <si>
    <t xml:space="preserve">Grant Benchmarks </t>
  </si>
  <si>
    <t>Projected Percentage</t>
  </si>
  <si>
    <t>Required Percentage</t>
  </si>
  <si>
    <t xml:space="preserve">Projected Amount </t>
  </si>
  <si>
    <t xml:space="preserve">Actual Amount </t>
  </si>
  <si>
    <t>Actual Percentage</t>
  </si>
  <si>
    <t xml:space="preserve">HUD MID </t>
  </si>
  <si>
    <t xml:space="preserve">State MID </t>
  </si>
  <si>
    <t>No More 20%</t>
  </si>
  <si>
    <t>At least 80%</t>
  </si>
  <si>
    <t xml:space="preserve">LMI </t>
  </si>
  <si>
    <t>Required Amount</t>
  </si>
  <si>
    <t>Mitigation</t>
  </si>
  <si>
    <t>At least 15%</t>
  </si>
  <si>
    <t>At least 70%</t>
  </si>
  <si>
    <t>Admin</t>
  </si>
  <si>
    <t>No more than 5%</t>
  </si>
  <si>
    <t>Heartland Energy Consultants (19-ADMIN-003)</t>
  </si>
  <si>
    <t xml:space="preserve">Projected: Number of Generators Installed </t>
  </si>
  <si>
    <t xml:space="preserve">Actual: Number of Generators Installed </t>
  </si>
  <si>
    <t>Projected: Number of Public Facilities /Power Capabilities Amid Disaster</t>
  </si>
  <si>
    <t>Actual: Number of Public Facilities /Power Capabilities Amid Disaster</t>
  </si>
  <si>
    <t xml:space="preserve">Projected: Number of Persons Benefited </t>
  </si>
  <si>
    <t>Actual: Number of Persons Benefited</t>
  </si>
  <si>
    <t>Activity 581 - Public Facilities (LMI)</t>
  </si>
  <si>
    <t xml:space="preserve">Activity 581PD - Project Delivery (LMI) </t>
  </si>
  <si>
    <t>20-DRI-003 Cedar Rapids - Eastern Iowa Health Center</t>
  </si>
  <si>
    <t>20-DRI-002 Cedar Rapids - Eastern Iowa Health Center</t>
  </si>
  <si>
    <t>20-DRI-001 Cedar Rapids - Catherine McAuley Center</t>
  </si>
  <si>
    <t>20-DRI-004 Cedar Rapids - Wilis Dady Center</t>
  </si>
  <si>
    <t>20-DRI-005 - Alburnett</t>
  </si>
  <si>
    <t>Activity 580 - Public Facilities (UN)</t>
  </si>
  <si>
    <t xml:space="preserve">Activity 580PD - Project Delivery (UN) </t>
  </si>
  <si>
    <t>20-DRI-006 - Belle Plaine</t>
  </si>
  <si>
    <t>20-DRI-007 -Central City</t>
  </si>
  <si>
    <t>20-DRI-008 - Ely Wellhouse #1</t>
  </si>
  <si>
    <t>20-DRI-009 - Ely Wellhouse #2</t>
  </si>
  <si>
    <t>20-DRI-012 - Hiawatha - Well Houses</t>
  </si>
  <si>
    <t xml:space="preserve">20-DRI-011 - Hiawatha - Lift Station </t>
  </si>
  <si>
    <t>20-DRI-010 - Hiawatha - Library</t>
  </si>
  <si>
    <t>20-DRI-013 - Linn County - 3rd Fire District</t>
  </si>
  <si>
    <t>20-DRI-014 - Marion - Library</t>
  </si>
  <si>
    <t>20-DRI-015 - Mount Vernon</t>
  </si>
  <si>
    <t>20-DRI-016 - Norway</t>
  </si>
  <si>
    <t>20-DRI-017 - Dysart</t>
  </si>
  <si>
    <t>20-DRI-018 - Tama</t>
  </si>
  <si>
    <t>20-DRI-019 Cedar Rapids - Equitable Tree Replanting Program</t>
  </si>
  <si>
    <t>Projected: Number of Public Facilities</t>
  </si>
  <si>
    <t>Actual: Number of Public Facilities</t>
  </si>
  <si>
    <t>Outcomes</t>
  </si>
  <si>
    <t xml:space="preserve">Actual: Number of LMI Persons Benefited </t>
  </si>
  <si>
    <t>20-DRI-020 Linn County Tree Replanting Program</t>
  </si>
  <si>
    <t>Activity 581PD - Project Delivery (LMI)</t>
  </si>
  <si>
    <t>20-DRI-021 Marion Tree Replanting</t>
  </si>
  <si>
    <t>20-DRI-022 Hiawatha Tree Replanting</t>
  </si>
  <si>
    <t>20-DRI-023 Marshalltown</t>
  </si>
  <si>
    <t>Activity 580PD - Project Delivery (UN)</t>
  </si>
  <si>
    <t>20-DRI-024 State Center</t>
  </si>
  <si>
    <t>20-DRI-025 Benton County</t>
  </si>
  <si>
    <t>20-DRI-026 Belle Plaine</t>
  </si>
  <si>
    <t>Number of Gallons Intercepted</t>
  </si>
  <si>
    <t>Resilience Metrics</t>
  </si>
  <si>
    <t>Number of Kw/Hrs Conserved</t>
  </si>
  <si>
    <t>Pounds of Carbon Reduced:</t>
  </si>
  <si>
    <t>Activity 510DPA - Downpayment Assistance</t>
  </si>
  <si>
    <t>Projected Quarterly DPA</t>
  </si>
  <si>
    <t xml:space="preserve">Projected Total DPA </t>
  </si>
  <si>
    <t xml:space="preserve">Actual Quarterly DPA </t>
  </si>
  <si>
    <t>Total DPA</t>
  </si>
  <si>
    <t>Tallgrass Archaeology (22-CDTA-004-185)</t>
  </si>
  <si>
    <t>Heartland Energy Consultants (20-ADMIN-001-185)</t>
  </si>
  <si>
    <t>Activity 972- Housing  Repair &amp; Rehab UN</t>
  </si>
  <si>
    <t xml:space="preserve">Activity 972PD - Project Delivery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</si>
</sst>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rgb="FF92D050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2060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002060"/>
      </left>
      <right style="thin">
        <color theme="1"/>
      </right>
      <top style="double">
        <color rgb="FF00206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rgb="FF002060"/>
      </top>
      <bottom style="thin">
        <color theme="1"/>
      </bottom>
      <diagonal/>
    </border>
    <border>
      <left style="double">
        <color rgb="FF00206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002060"/>
      </left>
      <right style="thin">
        <color theme="1"/>
      </right>
      <top style="thin">
        <color theme="1"/>
      </top>
      <bottom style="double">
        <color rgb="FF00206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00206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double">
        <color rgb="FF00206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2060"/>
      </left>
      <right style="thin">
        <color indexed="64"/>
      </right>
      <top style="double">
        <color rgb="FF002060"/>
      </top>
      <bottom/>
      <diagonal/>
    </border>
    <border>
      <left style="thin">
        <color indexed="64"/>
      </left>
      <right style="thin">
        <color indexed="64"/>
      </right>
      <top style="double">
        <color rgb="FF002060"/>
      </top>
      <bottom/>
      <diagonal/>
    </border>
    <border>
      <left style="thin">
        <color indexed="64"/>
      </left>
      <right style="double">
        <color rgb="FF002060"/>
      </right>
      <top style="double">
        <color rgb="FF00206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rgb="FF002060"/>
      </right>
      <top style="double">
        <color rgb="FF002060"/>
      </top>
      <bottom style="thin">
        <color theme="1"/>
      </bottom>
      <diagonal/>
    </border>
    <border>
      <left/>
      <right style="double">
        <color rgb="FF002060"/>
      </right>
      <top style="thin">
        <color theme="1"/>
      </top>
      <bottom style="thin">
        <color theme="1"/>
      </bottom>
      <diagonal/>
    </border>
    <border>
      <left/>
      <right style="double">
        <color rgb="FF002060"/>
      </right>
      <top style="thin">
        <color indexed="64"/>
      </top>
      <bottom style="double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002060"/>
      </bottom>
      <diagonal/>
    </border>
    <border>
      <left/>
      <right style="thin">
        <color indexed="64"/>
      </right>
      <top style="thin">
        <color indexed="64"/>
      </top>
      <bottom style="double">
        <color rgb="FF002060"/>
      </bottom>
      <diagonal/>
    </border>
    <border>
      <left/>
      <right/>
      <top style="thin">
        <color theme="1"/>
      </top>
      <bottom style="double">
        <color rgb="FF002060"/>
      </bottom>
      <diagonal/>
    </border>
    <border>
      <left/>
      <right style="thin">
        <color indexed="64"/>
      </right>
      <top style="thin">
        <color theme="1"/>
      </top>
      <bottom style="double">
        <color rgb="FF002060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double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002060"/>
      </right>
      <top/>
      <bottom/>
      <diagonal/>
    </border>
    <border>
      <left/>
      <right/>
      <top/>
      <bottom style="double">
        <color rgb="FF002060"/>
      </bottom>
      <diagonal/>
    </border>
    <border>
      <left style="thin">
        <color indexed="64"/>
      </left>
      <right/>
      <top style="thin">
        <color theme="1"/>
      </top>
      <bottom style="double">
        <color rgb="FF002060"/>
      </bottom>
      <diagonal/>
    </border>
    <border>
      <left style="thin">
        <color theme="1"/>
      </left>
      <right/>
      <top/>
      <bottom style="double">
        <color rgb="FF002060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</cellStyleXfs>
  <cellXfs count="211">
    <xf numFmtId="0" fontId="0" fillId="0" borderId="0" xfId="0"/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/>
    <xf numFmtId="164" fontId="0" fillId="0" borderId="2" xfId="1" applyNumberFormat="1" applyFont="1" applyBorder="1"/>
    <xf numFmtId="44" fontId="0" fillId="0" borderId="0" xfId="1" applyFont="1"/>
    <xf numFmtId="0" fontId="1" fillId="2" borderId="2" xfId="0" applyFont="1" applyFill="1" applyBorder="1"/>
    <xf numFmtId="164" fontId="1" fillId="0" borderId="2" xfId="1" applyNumberFormat="1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164" fontId="0" fillId="0" borderId="8" xfId="1" applyNumberFormat="1" applyFont="1" applyFill="1" applyBorder="1"/>
    <xf numFmtId="164" fontId="0" fillId="0" borderId="8" xfId="1" applyNumberFormat="1" applyFont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1" fontId="1" fillId="0" borderId="5" xfId="0" applyNumberFormat="1" applyFont="1" applyBorder="1"/>
    <xf numFmtId="164" fontId="0" fillId="0" borderId="14" xfId="1" applyNumberFormat="1" applyFont="1" applyBorder="1"/>
    <xf numFmtId="9" fontId="1" fillId="0" borderId="9" xfId="2" applyFont="1" applyFill="1" applyBorder="1"/>
    <xf numFmtId="164" fontId="0" fillId="0" borderId="15" xfId="1" applyNumberFormat="1" applyFont="1" applyFill="1" applyBorder="1"/>
    <xf numFmtId="164" fontId="0" fillId="0" borderId="15" xfId="1" applyNumberFormat="1" applyFont="1" applyBorder="1"/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164" fontId="0" fillId="0" borderId="19" xfId="1" applyNumberFormat="1" applyFont="1" applyFill="1" applyBorder="1"/>
    <xf numFmtId="164" fontId="0" fillId="0" borderId="19" xfId="1" applyNumberFormat="1" applyFont="1" applyBorder="1"/>
    <xf numFmtId="0" fontId="1" fillId="2" borderId="23" xfId="0" applyFont="1" applyFill="1" applyBorder="1" applyAlignment="1">
      <alignment vertical="top" wrapText="1"/>
    </xf>
    <xf numFmtId="9" fontId="1" fillId="0" borderId="24" xfId="2" applyFont="1" applyFill="1" applyBorder="1"/>
    <xf numFmtId="9" fontId="0" fillId="0" borderId="24" xfId="2" applyFont="1" applyBorder="1"/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top" wrapText="1"/>
    </xf>
    <xf numFmtId="0" fontId="4" fillId="0" borderId="0" xfId="0" applyFont="1"/>
    <xf numFmtId="44" fontId="4" fillId="0" borderId="0" xfId="1" applyFont="1" applyFill="1" applyBorder="1"/>
    <xf numFmtId="164" fontId="4" fillId="0" borderId="0" xfId="0" applyNumberFormat="1" applyFont="1"/>
    <xf numFmtId="8" fontId="4" fillId="0" borderId="0" xfId="0" applyNumberFormat="1" applyFont="1"/>
    <xf numFmtId="44" fontId="2" fillId="0" borderId="15" xfId="1" applyFont="1" applyBorder="1" applyAlignment="1">
      <alignment vertical="center" wrapText="1"/>
    </xf>
    <xf numFmtId="44" fontId="0" fillId="0" borderId="0" xfId="0" applyNumberFormat="1"/>
    <xf numFmtId="44" fontId="4" fillId="0" borderId="21" xfId="1" applyFont="1" applyFill="1" applyBorder="1"/>
    <xf numFmtId="164" fontId="4" fillId="0" borderId="25" xfId="0" applyNumberFormat="1" applyFont="1" applyBorder="1"/>
    <xf numFmtId="0" fontId="4" fillId="0" borderId="2" xfId="0" applyFont="1" applyBorder="1"/>
    <xf numFmtId="0" fontId="4" fillId="0" borderId="3" xfId="0" applyFont="1" applyBorder="1"/>
    <xf numFmtId="44" fontId="4" fillId="0" borderId="20" xfId="1" applyFont="1" applyFill="1" applyBorder="1"/>
    <xf numFmtId="8" fontId="4" fillId="0" borderId="10" xfId="0" applyNumberFormat="1" applyFont="1" applyBorder="1"/>
    <xf numFmtId="44" fontId="4" fillId="0" borderId="11" xfId="1" applyFont="1" applyFill="1" applyBorder="1"/>
    <xf numFmtId="164" fontId="4" fillId="0" borderId="11" xfId="0" applyNumberFormat="1" applyFont="1" applyBorder="1"/>
    <xf numFmtId="9" fontId="4" fillId="0" borderId="12" xfId="0" applyNumberFormat="1" applyFont="1" applyBorder="1"/>
    <xf numFmtId="0" fontId="4" fillId="0" borderId="5" xfId="0" applyFont="1" applyBorder="1"/>
    <xf numFmtId="9" fontId="4" fillId="0" borderId="0" xfId="0" applyNumberFormat="1" applyFont="1"/>
    <xf numFmtId="44" fontId="4" fillId="0" borderId="13" xfId="0" applyNumberFormat="1" applyFont="1" applyBorder="1"/>
    <xf numFmtId="44" fontId="4" fillId="0" borderId="11" xfId="0" applyNumberFormat="1" applyFont="1" applyBorder="1"/>
    <xf numFmtId="44" fontId="4" fillId="0" borderId="0" xfId="0" applyNumberFormat="1" applyFont="1"/>
    <xf numFmtId="0" fontId="2" fillId="2" borderId="23" xfId="0" applyFont="1" applyFill="1" applyBorder="1" applyAlignment="1">
      <alignment vertical="center" wrapText="1"/>
    </xf>
    <xf numFmtId="164" fontId="0" fillId="0" borderId="24" xfId="1" applyNumberFormat="1" applyFont="1" applyFill="1" applyBorder="1"/>
    <xf numFmtId="164" fontId="0" fillId="0" borderId="24" xfId="1" applyNumberFormat="1" applyFont="1" applyBorder="1"/>
    <xf numFmtId="0" fontId="1" fillId="2" borderId="33" xfId="0" applyFont="1" applyFill="1" applyBorder="1" applyAlignment="1">
      <alignment vertical="top" wrapText="1"/>
    </xf>
    <xf numFmtId="9" fontId="1" fillId="0" borderId="34" xfId="2" applyFont="1" applyFill="1" applyBorder="1"/>
    <xf numFmtId="9" fontId="0" fillId="0" borderId="34" xfId="2" applyFont="1" applyBorder="1"/>
    <xf numFmtId="0" fontId="4" fillId="5" borderId="0" xfId="3" applyFont="1" applyFill="1" applyAlignment="1">
      <alignment wrapText="1"/>
    </xf>
    <xf numFmtId="0" fontId="4" fillId="5" borderId="0" xfId="3" applyFont="1" applyFill="1" applyAlignment="1">
      <alignment horizontal="center" wrapText="1"/>
    </xf>
    <xf numFmtId="49" fontId="4" fillId="6" borderId="30" xfId="0" applyNumberFormat="1" applyFont="1" applyFill="1" applyBorder="1" applyAlignment="1">
      <alignment horizontal="center" vertical="center" wrapText="1"/>
    </xf>
    <xf numFmtId="14" fontId="6" fillId="7" borderId="32" xfId="0" applyNumberFormat="1" applyFont="1" applyFill="1" applyBorder="1" applyAlignment="1">
      <alignment vertical="center" wrapText="1"/>
    </xf>
    <xf numFmtId="44" fontId="4" fillId="7" borderId="0" xfId="1" applyFont="1" applyFill="1"/>
    <xf numFmtId="49" fontId="4" fillId="6" borderId="0" xfId="0" applyNumberFormat="1" applyFont="1" applyFill="1" applyAlignment="1">
      <alignment horizontal="center" vertical="center" wrapText="1"/>
    </xf>
    <xf numFmtId="44" fontId="4" fillId="7" borderId="0" xfId="0" applyNumberFormat="1" applyFont="1" applyFill="1"/>
    <xf numFmtId="0" fontId="4" fillId="7" borderId="31" xfId="0" applyFont="1" applyFill="1" applyBorder="1"/>
    <xf numFmtId="0" fontId="4" fillId="7" borderId="0" xfId="3" applyFont="1" applyFill="1" applyAlignment="1">
      <alignment wrapText="1"/>
    </xf>
    <xf numFmtId="0" fontId="4" fillId="7" borderId="0" xfId="0" applyFont="1" applyFill="1"/>
    <xf numFmtId="0" fontId="2" fillId="8" borderId="2" xfId="0" applyFont="1" applyFill="1" applyBorder="1" applyAlignment="1">
      <alignment vertical="center" wrapText="1"/>
    </xf>
    <xf numFmtId="14" fontId="2" fillId="8" borderId="2" xfId="0" applyNumberFormat="1" applyFont="1" applyFill="1" applyBorder="1" applyAlignment="1">
      <alignment vertical="center" wrapText="1"/>
    </xf>
    <xf numFmtId="44" fontId="2" fillId="8" borderId="15" xfId="1" applyFont="1" applyFill="1" applyBorder="1" applyAlignment="1">
      <alignment vertical="center" wrapText="1"/>
    </xf>
    <xf numFmtId="9" fontId="2" fillId="8" borderId="15" xfId="2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top" wrapText="1"/>
    </xf>
    <xf numFmtId="0" fontId="1" fillId="8" borderId="2" xfId="0" applyFont="1" applyFill="1" applyBorder="1" applyAlignment="1">
      <alignment vertical="top" wrapText="1"/>
    </xf>
    <xf numFmtId="44" fontId="2" fillId="8" borderId="24" xfId="1" applyFont="1" applyFill="1" applyBorder="1" applyAlignment="1">
      <alignment vertical="center" wrapText="1"/>
    </xf>
    <xf numFmtId="9" fontId="2" fillId="8" borderId="34" xfId="2" applyFont="1" applyFill="1" applyBorder="1" applyAlignment="1">
      <alignment vertical="center" wrapText="1"/>
    </xf>
    <xf numFmtId="1" fontId="1" fillId="0" borderId="36" xfId="0" applyNumberFormat="1" applyFont="1" applyBorder="1"/>
    <xf numFmtId="9" fontId="1" fillId="0" borderId="3" xfId="2" applyFont="1" applyFill="1" applyBorder="1"/>
    <xf numFmtId="0" fontId="0" fillId="0" borderId="15" xfId="0" applyBorder="1"/>
    <xf numFmtId="164" fontId="0" fillId="8" borderId="19" xfId="1" applyNumberFormat="1" applyFont="1" applyFill="1" applyBorder="1"/>
    <xf numFmtId="164" fontId="0" fillId="8" borderId="15" xfId="1" applyNumberFormat="1" applyFont="1" applyFill="1" applyBorder="1"/>
    <xf numFmtId="9" fontId="1" fillId="8" borderId="24" xfId="2" applyFont="1" applyFill="1" applyBorder="1"/>
    <xf numFmtId="164" fontId="0" fillId="8" borderId="8" xfId="1" applyNumberFormat="1" applyFont="1" applyFill="1" applyBorder="1"/>
    <xf numFmtId="164" fontId="1" fillId="8" borderId="2" xfId="1" applyNumberFormat="1" applyFont="1" applyFill="1" applyBorder="1"/>
    <xf numFmtId="164" fontId="0" fillId="8" borderId="2" xfId="1" applyNumberFormat="1" applyFont="1" applyFill="1" applyBorder="1"/>
    <xf numFmtId="9" fontId="1" fillId="8" borderId="9" xfId="2" applyFont="1" applyFill="1" applyBorder="1"/>
    <xf numFmtId="1" fontId="1" fillId="8" borderId="5" xfId="0" applyNumberFormat="1" applyFont="1" applyFill="1" applyBorder="1"/>
    <xf numFmtId="1" fontId="1" fillId="8" borderId="2" xfId="0" applyNumberFormat="1" applyFont="1" applyFill="1" applyBorder="1"/>
    <xf numFmtId="164" fontId="0" fillId="8" borderId="14" xfId="1" applyNumberFormat="1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44" fontId="4" fillId="8" borderId="20" xfId="1" applyFont="1" applyFill="1" applyBorder="1"/>
    <xf numFmtId="44" fontId="4" fillId="8" borderId="21" xfId="1" applyFont="1" applyFill="1" applyBorder="1"/>
    <xf numFmtId="164" fontId="4" fillId="8" borderId="25" xfId="0" applyNumberFormat="1" applyFont="1" applyFill="1" applyBorder="1"/>
    <xf numFmtId="44" fontId="4" fillId="8" borderId="13" xfId="0" applyNumberFormat="1" applyFont="1" applyFill="1" applyBorder="1"/>
    <xf numFmtId="8" fontId="4" fillId="8" borderId="10" xfId="0" applyNumberFormat="1" applyFont="1" applyFill="1" applyBorder="1"/>
    <xf numFmtId="44" fontId="4" fillId="8" borderId="11" xfId="0" applyNumberFormat="1" applyFont="1" applyFill="1" applyBorder="1"/>
    <xf numFmtId="44" fontId="4" fillId="8" borderId="11" xfId="1" applyFont="1" applyFill="1" applyBorder="1"/>
    <xf numFmtId="164" fontId="4" fillId="8" borderId="11" xfId="0" applyNumberFormat="1" applyFont="1" applyFill="1" applyBorder="1"/>
    <xf numFmtId="9" fontId="4" fillId="8" borderId="12" xfId="0" applyNumberFormat="1" applyFont="1" applyFill="1" applyBorder="1"/>
    <xf numFmtId="0" fontId="4" fillId="8" borderId="5" xfId="0" applyFont="1" applyFill="1" applyBorder="1"/>
    <xf numFmtId="0" fontId="0" fillId="0" borderId="2" xfId="0" applyBorder="1"/>
    <xf numFmtId="0" fontId="0" fillId="8" borderId="2" xfId="0" applyFill="1" applyBorder="1"/>
    <xf numFmtId="0" fontId="2" fillId="2" borderId="43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top" wrapText="1"/>
    </xf>
    <xf numFmtId="0" fontId="2" fillId="2" borderId="4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top" wrapText="1"/>
    </xf>
    <xf numFmtId="0" fontId="1" fillId="2" borderId="36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0" fillId="2" borderId="43" xfId="0" applyFill="1" applyBorder="1" applyAlignment="1">
      <alignment vertical="top" wrapText="1"/>
    </xf>
    <xf numFmtId="0" fontId="0" fillId="9" borderId="2" xfId="0" applyFill="1" applyBorder="1"/>
    <xf numFmtId="0" fontId="2" fillId="9" borderId="2" xfId="0" applyFont="1" applyFill="1" applyBorder="1" applyAlignment="1">
      <alignment vertical="center" wrapText="1"/>
    </xf>
    <xf numFmtId="14" fontId="2" fillId="9" borderId="2" xfId="0" applyNumberFormat="1" applyFont="1" applyFill="1" applyBorder="1" applyAlignment="1">
      <alignment vertical="center" wrapText="1"/>
    </xf>
    <xf numFmtId="44" fontId="2" fillId="9" borderId="15" xfId="1" applyFont="1" applyFill="1" applyBorder="1" applyAlignment="1">
      <alignment vertical="center" wrapText="1"/>
    </xf>
    <xf numFmtId="164" fontId="0" fillId="9" borderId="15" xfId="1" applyNumberFormat="1" applyFont="1" applyFill="1" applyBorder="1"/>
    <xf numFmtId="164" fontId="0" fillId="9" borderId="24" xfId="1" applyNumberFormat="1" applyFont="1" applyFill="1" applyBorder="1"/>
    <xf numFmtId="9" fontId="1" fillId="9" borderId="34" xfId="2" applyFont="1" applyFill="1" applyBorder="1"/>
    <xf numFmtId="44" fontId="0" fillId="7" borderId="0" xfId="1" applyFont="1" applyFill="1"/>
    <xf numFmtId="9" fontId="0" fillId="0" borderId="0" xfId="0" applyNumberFormat="1"/>
    <xf numFmtId="9" fontId="0" fillId="0" borderId="0" xfId="2" applyFont="1"/>
    <xf numFmtId="0" fontId="0" fillId="2" borderId="0" xfId="0" applyFill="1"/>
    <xf numFmtId="0" fontId="0" fillId="10" borderId="0" xfId="0" applyFill="1" applyAlignment="1">
      <alignment wrapText="1"/>
    </xf>
    <xf numFmtId="164" fontId="0" fillId="9" borderId="19" xfId="1" applyNumberFormat="1" applyFont="1" applyFill="1" applyBorder="1"/>
    <xf numFmtId="9" fontId="1" fillId="9" borderId="24" xfId="2" applyFont="1" applyFill="1" applyBorder="1"/>
    <xf numFmtId="164" fontId="0" fillId="9" borderId="8" xfId="1" applyNumberFormat="1" applyFont="1" applyFill="1" applyBorder="1"/>
    <xf numFmtId="164" fontId="1" fillId="9" borderId="2" xfId="1" applyNumberFormat="1" applyFont="1" applyFill="1" applyBorder="1"/>
    <xf numFmtId="164" fontId="0" fillId="9" borderId="2" xfId="1" applyNumberFormat="1" applyFont="1" applyFill="1" applyBorder="1"/>
    <xf numFmtId="9" fontId="1" fillId="9" borderId="9" xfId="2" applyFont="1" applyFill="1" applyBorder="1"/>
    <xf numFmtId="0" fontId="1" fillId="9" borderId="5" xfId="0" applyFont="1" applyFill="1" applyBorder="1" applyAlignment="1">
      <alignment vertical="top" wrapText="1"/>
    </xf>
    <xf numFmtId="0" fontId="1" fillId="9" borderId="2" xfId="0" applyFont="1" applyFill="1" applyBorder="1" applyAlignment="1">
      <alignment vertical="top" wrapText="1"/>
    </xf>
    <xf numFmtId="0" fontId="0" fillId="9" borderId="0" xfId="0" applyFill="1"/>
    <xf numFmtId="0" fontId="1" fillId="9" borderId="26" xfId="0" applyFont="1" applyFill="1" applyBorder="1" applyAlignment="1">
      <alignment vertical="top" wrapText="1"/>
    </xf>
    <xf numFmtId="9" fontId="1" fillId="8" borderId="34" xfId="2" applyFont="1" applyFill="1" applyBorder="1"/>
    <xf numFmtId="164" fontId="0" fillId="8" borderId="24" xfId="1" applyNumberFormat="1" applyFont="1" applyFill="1" applyBorder="1"/>
    <xf numFmtId="0" fontId="0" fillId="8" borderId="0" xfId="0" applyFill="1"/>
    <xf numFmtId="44" fontId="0" fillId="8" borderId="0" xfId="1" applyFont="1" applyFill="1"/>
    <xf numFmtId="44" fontId="0" fillId="8" borderId="0" xfId="0" applyNumberFormat="1" applyFill="1"/>
    <xf numFmtId="44" fontId="0" fillId="0" borderId="0" xfId="1" applyFont="1" applyFill="1"/>
    <xf numFmtId="14" fontId="2" fillId="0" borderId="14" xfId="0" applyNumberFormat="1" applyFont="1" applyBorder="1" applyAlignment="1">
      <alignment vertical="center" wrapText="1"/>
    </xf>
    <xf numFmtId="0" fontId="5" fillId="0" borderId="0" xfId="4" applyFill="1" applyBorder="1" applyAlignment="1"/>
    <xf numFmtId="0" fontId="0" fillId="7" borderId="0" xfId="0" applyFill="1"/>
    <xf numFmtId="44" fontId="0" fillId="7" borderId="0" xfId="0" applyNumberFormat="1" applyFill="1"/>
    <xf numFmtId="44" fontId="0" fillId="7" borderId="1" xfId="1" applyFont="1" applyFill="1" applyBorder="1"/>
    <xf numFmtId="8" fontId="0" fillId="7" borderId="1" xfId="1" applyNumberFormat="1" applyFont="1" applyFill="1" applyBorder="1"/>
    <xf numFmtId="44" fontId="0" fillId="7" borderId="1" xfId="0" applyNumberFormat="1" applyFill="1" applyBorder="1"/>
    <xf numFmtId="0" fontId="2" fillId="8" borderId="43" xfId="0" applyFont="1" applyFill="1" applyBorder="1" applyAlignment="1">
      <alignment vertical="center" wrapText="1"/>
    </xf>
    <xf numFmtId="14" fontId="2" fillId="8" borderId="43" xfId="0" applyNumberFormat="1" applyFont="1" applyFill="1" applyBorder="1" applyAlignment="1">
      <alignment vertical="center" wrapText="1"/>
    </xf>
    <xf numFmtId="44" fontId="2" fillId="8" borderId="45" xfId="1" applyFont="1" applyFill="1" applyBorder="1" applyAlignment="1">
      <alignment vertical="center" wrapText="1"/>
    </xf>
    <xf numFmtId="9" fontId="2" fillId="8" borderId="45" xfId="2" applyFont="1" applyFill="1" applyBorder="1" applyAlignment="1">
      <alignment vertical="center" wrapText="1"/>
    </xf>
    <xf numFmtId="0" fontId="1" fillId="8" borderId="43" xfId="0" applyFont="1" applyFill="1" applyBorder="1" applyAlignment="1">
      <alignment vertical="top" wrapText="1"/>
    </xf>
    <xf numFmtId="0" fontId="0" fillId="8" borderId="43" xfId="0" applyFill="1" applyBorder="1"/>
    <xf numFmtId="0" fontId="1" fillId="8" borderId="36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44" fontId="4" fillId="7" borderId="0" xfId="1" applyFont="1" applyFill="1" applyBorder="1"/>
    <xf numFmtId="9" fontId="1" fillId="8" borderId="3" xfId="2" applyFont="1" applyFill="1" applyBorder="1"/>
    <xf numFmtId="0" fontId="0" fillId="8" borderId="15" xfId="0" applyFill="1" applyBorder="1"/>
    <xf numFmtId="9" fontId="4" fillId="0" borderId="35" xfId="2" applyFont="1" applyBorder="1"/>
    <xf numFmtId="9" fontId="0" fillId="8" borderId="0" xfId="2" applyFont="1" applyFill="1"/>
    <xf numFmtId="0" fontId="1" fillId="8" borderId="26" xfId="0" applyFont="1" applyFill="1" applyBorder="1" applyAlignment="1">
      <alignment vertical="top" wrapText="1"/>
    </xf>
    <xf numFmtId="9" fontId="0" fillId="8" borderId="34" xfId="2" applyFont="1" applyFill="1" applyBorder="1"/>
    <xf numFmtId="9" fontId="4" fillId="8" borderId="35" xfId="2" applyFont="1" applyFill="1" applyBorder="1"/>
    <xf numFmtId="0" fontId="0" fillId="0" borderId="53" xfId="0" applyBorder="1"/>
    <xf numFmtId="9" fontId="1" fillId="0" borderId="49" xfId="2" applyFont="1" applyFill="1" applyBorder="1"/>
    <xf numFmtId="44" fontId="0" fillId="0" borderId="0" xfId="2" applyNumberFormat="1" applyFont="1"/>
    <xf numFmtId="164" fontId="1" fillId="8" borderId="8" xfId="1" applyNumberFormat="1" applyFont="1" applyFill="1" applyBorder="1"/>
    <xf numFmtId="0" fontId="4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11" borderId="0" xfId="4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5" fillId="11" borderId="42" xfId="4" applyFill="1" applyBorder="1" applyAlignment="1">
      <alignment horizontal="center"/>
    </xf>
    <xf numFmtId="0" fontId="5" fillId="11" borderId="1" xfId="4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4" borderId="0" xfId="4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5" fillId="11" borderId="0" xfId="4" applyFill="1" applyBorder="1" applyAlignment="1">
      <alignment horizontal="center"/>
    </xf>
    <xf numFmtId="0" fontId="5" fillId="4" borderId="1" xfId="4" applyBorder="1" applyAlignment="1">
      <alignment horizontal="center"/>
    </xf>
    <xf numFmtId="0" fontId="5" fillId="4" borderId="2" xfId="4" applyBorder="1" applyAlignment="1">
      <alignment horizontal="center"/>
    </xf>
    <xf numFmtId="44" fontId="1" fillId="2" borderId="2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44" fontId="1" fillId="2" borderId="3" xfId="1" applyFont="1" applyFill="1" applyBorder="1" applyAlignment="1">
      <alignment horizontal="center"/>
    </xf>
    <xf numFmtId="44" fontId="1" fillId="2" borderId="4" xfId="1" applyFont="1" applyFill="1" applyBorder="1" applyAlignment="1">
      <alignment horizontal="center"/>
    </xf>
    <xf numFmtId="44" fontId="1" fillId="2" borderId="41" xfId="1" applyFont="1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4" fontId="2" fillId="0" borderId="2" xfId="0" applyNumberFormat="1" applyFont="1" applyFill="1" applyBorder="1" applyAlignment="1">
      <alignment vertical="center" wrapText="1"/>
    </xf>
    <xf numFmtId="44" fontId="0" fillId="0" borderId="0" xfId="0" applyNumberFormat="1" applyFill="1"/>
    <xf numFmtId="0" fontId="0" fillId="0" borderId="0" xfId="0" applyFill="1"/>
  </cellXfs>
  <cellStyles count="5">
    <cellStyle name="20% - Accent1" xfId="3" builtinId="30"/>
    <cellStyle name="Accent6" xfId="4" builtinId="49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Single Family Housing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Projections'!$D$1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Projections'!$A$2:$A$25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Projections'!$D$2:$D$25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D-4816-A74C-E01B8A05B32B}"/>
            </c:ext>
          </c:extLst>
        </c:ser>
        <c:ser>
          <c:idx val="1"/>
          <c:order val="1"/>
          <c:tx>
            <c:strRef>
              <c:f>'Outcome Projections'!$E$1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Projections'!$A$2:$A$25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Projections'!$E$2:$E$25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D-4816-A74C-E01B8A0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352864"/>
        <c:axId val="839355776"/>
      </c:lineChart>
      <c:dateAx>
        <c:axId val="8393528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355776"/>
        <c:crosses val="autoZero"/>
        <c:auto val="1"/>
        <c:lblOffset val="100"/>
        <c:baseTimeUnit val="months"/>
      </c:dateAx>
      <c:valAx>
        <c:axId val="83935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35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Housing Infrastructure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Projections'!$D$58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Projections'!$A$59:$A$82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Projections'!$D$59:$D$82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654086.5</c:v>
                </c:pt>
                <c:pt idx="5">
                  <c:v>1308173</c:v>
                </c:pt>
                <c:pt idx="6">
                  <c:v>1962259.5</c:v>
                </c:pt>
                <c:pt idx="7">
                  <c:v>2616346</c:v>
                </c:pt>
                <c:pt idx="8">
                  <c:v>3270432.5</c:v>
                </c:pt>
                <c:pt idx="9">
                  <c:v>3924519</c:v>
                </c:pt>
                <c:pt idx="10">
                  <c:v>3924519</c:v>
                </c:pt>
                <c:pt idx="11">
                  <c:v>3924519</c:v>
                </c:pt>
                <c:pt idx="12">
                  <c:v>3924519</c:v>
                </c:pt>
                <c:pt idx="13">
                  <c:v>3924519</c:v>
                </c:pt>
                <c:pt idx="14">
                  <c:v>3924519</c:v>
                </c:pt>
                <c:pt idx="15">
                  <c:v>3924519</c:v>
                </c:pt>
                <c:pt idx="16">
                  <c:v>3924519</c:v>
                </c:pt>
                <c:pt idx="17">
                  <c:v>3924519</c:v>
                </c:pt>
                <c:pt idx="18">
                  <c:v>3924519</c:v>
                </c:pt>
                <c:pt idx="19">
                  <c:v>3924519</c:v>
                </c:pt>
                <c:pt idx="20">
                  <c:v>3924519</c:v>
                </c:pt>
                <c:pt idx="21">
                  <c:v>3924519</c:v>
                </c:pt>
                <c:pt idx="22">
                  <c:v>3924519</c:v>
                </c:pt>
                <c:pt idx="23">
                  <c:v>3924519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9-4772-8C01-9B1137807C2A}"/>
            </c:ext>
          </c:extLst>
        </c:ser>
        <c:ser>
          <c:idx val="1"/>
          <c:order val="1"/>
          <c:tx>
            <c:strRef>
              <c:f>'Financial Projections'!$E$58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Projections'!$A$59:$A$82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Projections'!$E$59:$E$82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994098.6</c:v>
                </c:pt>
                <c:pt idx="8">
                  <c:v>994098.6</c:v>
                </c:pt>
                <c:pt idx="9">
                  <c:v>994098.6</c:v>
                </c:pt>
                <c:pt idx="10">
                  <c:v>994098.6</c:v>
                </c:pt>
                <c:pt idx="11">
                  <c:v>994098.6</c:v>
                </c:pt>
                <c:pt idx="12">
                  <c:v>994098.6</c:v>
                </c:pt>
                <c:pt idx="13">
                  <c:v>994098.6</c:v>
                </c:pt>
                <c:pt idx="14">
                  <c:v>994098.6</c:v>
                </c:pt>
                <c:pt idx="15">
                  <c:v>994098.6</c:v>
                </c:pt>
                <c:pt idx="16">
                  <c:v>994098.6</c:v>
                </c:pt>
                <c:pt idx="17">
                  <c:v>994098.6</c:v>
                </c:pt>
                <c:pt idx="18">
                  <c:v>994098.6</c:v>
                </c:pt>
                <c:pt idx="19">
                  <c:v>994098.6</c:v>
                </c:pt>
                <c:pt idx="20">
                  <c:v>994098.6</c:v>
                </c:pt>
                <c:pt idx="21">
                  <c:v>994098.6</c:v>
                </c:pt>
                <c:pt idx="22">
                  <c:v>994098.6</c:v>
                </c:pt>
                <c:pt idx="23">
                  <c:v>994098.6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9-4772-8C01-9B1137807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186448"/>
        <c:axId val="639191024"/>
      </c:lineChart>
      <c:dateAx>
        <c:axId val="639186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191024"/>
        <c:crosses val="autoZero"/>
        <c:auto val="1"/>
        <c:lblOffset val="100"/>
        <c:baseTimeUnit val="months"/>
      </c:dateAx>
      <c:valAx>
        <c:axId val="63919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18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Housing</a:t>
            </a:r>
            <a:r>
              <a:rPr lang="en-US" baseline="0"/>
              <a:t> Infrastructure Project Delivery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Projections'!$H$58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Projections'!$A$59:$A$82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Projections'!$H$59:$H$82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6750</c:v>
                </c:pt>
                <c:pt idx="5">
                  <c:v>13500</c:v>
                </c:pt>
                <c:pt idx="6">
                  <c:v>20250</c:v>
                </c:pt>
                <c:pt idx="7">
                  <c:v>27000</c:v>
                </c:pt>
                <c:pt idx="8">
                  <c:v>33750</c:v>
                </c:pt>
                <c:pt idx="9">
                  <c:v>40500</c:v>
                </c:pt>
                <c:pt idx="10">
                  <c:v>40500</c:v>
                </c:pt>
                <c:pt idx="11">
                  <c:v>40500</c:v>
                </c:pt>
                <c:pt idx="12">
                  <c:v>40500</c:v>
                </c:pt>
                <c:pt idx="13">
                  <c:v>40500</c:v>
                </c:pt>
                <c:pt idx="14">
                  <c:v>40500</c:v>
                </c:pt>
                <c:pt idx="15">
                  <c:v>40500</c:v>
                </c:pt>
                <c:pt idx="16">
                  <c:v>40500</c:v>
                </c:pt>
                <c:pt idx="17">
                  <c:v>40500</c:v>
                </c:pt>
                <c:pt idx="18">
                  <c:v>40500</c:v>
                </c:pt>
                <c:pt idx="19">
                  <c:v>40500</c:v>
                </c:pt>
                <c:pt idx="20">
                  <c:v>40500</c:v>
                </c:pt>
                <c:pt idx="21">
                  <c:v>40500</c:v>
                </c:pt>
                <c:pt idx="22">
                  <c:v>40500</c:v>
                </c:pt>
                <c:pt idx="23">
                  <c:v>40500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A-4397-8BC9-99A47A8A2FFA}"/>
            </c:ext>
          </c:extLst>
        </c:ser>
        <c:ser>
          <c:idx val="1"/>
          <c:order val="1"/>
          <c:tx>
            <c:strRef>
              <c:f>'Financial Projections'!$I$58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Projections'!$A$59:$A$82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Projections'!$I$59:$I$82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5025</c:v>
                </c:pt>
                <c:pt idx="5">
                  <c:v>13312.5</c:v>
                </c:pt>
                <c:pt idx="6">
                  <c:v>15112.5</c:v>
                </c:pt>
                <c:pt idx="7">
                  <c:v>15862.5</c:v>
                </c:pt>
                <c:pt idx="8">
                  <c:v>15862.5</c:v>
                </c:pt>
                <c:pt idx="9">
                  <c:v>15862.5</c:v>
                </c:pt>
                <c:pt idx="10">
                  <c:v>15862.5</c:v>
                </c:pt>
                <c:pt idx="11">
                  <c:v>15862.5</c:v>
                </c:pt>
                <c:pt idx="12">
                  <c:v>15862.5</c:v>
                </c:pt>
                <c:pt idx="13">
                  <c:v>15862.5</c:v>
                </c:pt>
                <c:pt idx="14">
                  <c:v>15862.5</c:v>
                </c:pt>
                <c:pt idx="15">
                  <c:v>15862.5</c:v>
                </c:pt>
                <c:pt idx="16">
                  <c:v>15862.5</c:v>
                </c:pt>
                <c:pt idx="17">
                  <c:v>15862.5</c:v>
                </c:pt>
                <c:pt idx="18">
                  <c:v>15862.5</c:v>
                </c:pt>
                <c:pt idx="19">
                  <c:v>15862.5</c:v>
                </c:pt>
                <c:pt idx="20">
                  <c:v>15862.5</c:v>
                </c:pt>
                <c:pt idx="21">
                  <c:v>15862.5</c:v>
                </c:pt>
                <c:pt idx="22">
                  <c:v>15862.5</c:v>
                </c:pt>
                <c:pt idx="23">
                  <c:v>15862.5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A-4397-8BC9-99A47A8A2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20272"/>
        <c:axId val="65298224"/>
      </c:lineChart>
      <c:dateAx>
        <c:axId val="65320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8224"/>
        <c:crosses val="autoZero"/>
        <c:auto val="1"/>
        <c:lblOffset val="100"/>
        <c:baseTimeUnit val="months"/>
      </c:dateAx>
      <c:valAx>
        <c:axId val="6529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 Admin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Projections'!$D$172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Projections'!$A$173:$A$196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Projections'!$D$173:$D$196</c:f>
              <c:numCache>
                <c:formatCode>_("$"* #,##0.00_);_("$"* \(#,##0.00\);_("$"* "-"??_);_(@_)</c:formatCode>
                <c:ptCount val="24"/>
                <c:pt idx="0">
                  <c:v>111642.29208333332</c:v>
                </c:pt>
                <c:pt idx="1">
                  <c:v>111642.29208333332</c:v>
                </c:pt>
                <c:pt idx="2">
                  <c:v>111642.29208333332</c:v>
                </c:pt>
                <c:pt idx="3">
                  <c:v>240277.27647435895</c:v>
                </c:pt>
                <c:pt idx="4">
                  <c:v>368912.2608653846</c:v>
                </c:pt>
                <c:pt idx="5">
                  <c:v>497547.24525641021</c:v>
                </c:pt>
                <c:pt idx="6">
                  <c:v>626182.22964743583</c:v>
                </c:pt>
                <c:pt idx="7">
                  <c:v>754817.21403846145</c:v>
                </c:pt>
                <c:pt idx="8">
                  <c:v>883452.19842948718</c:v>
                </c:pt>
                <c:pt idx="9">
                  <c:v>1012087.1828205128</c:v>
                </c:pt>
                <c:pt idx="10">
                  <c:v>1140722.1672115384</c:v>
                </c:pt>
                <c:pt idx="11">
                  <c:v>1267638.1516025641</c:v>
                </c:pt>
                <c:pt idx="12">
                  <c:v>1394554.1359935896</c:v>
                </c:pt>
                <c:pt idx="13">
                  <c:v>1521470.1203846154</c:v>
                </c:pt>
                <c:pt idx="14">
                  <c:v>1648386.1047756409</c:v>
                </c:pt>
                <c:pt idx="15">
                  <c:v>1775302.0891666664</c:v>
                </c:pt>
                <c:pt idx="16">
                  <c:v>1886944.3812499996</c:v>
                </c:pt>
                <c:pt idx="17">
                  <c:v>1998586.6733333329</c:v>
                </c:pt>
                <c:pt idx="18">
                  <c:v>2110228.9654166661</c:v>
                </c:pt>
                <c:pt idx="19">
                  <c:v>2221871.2574999994</c:v>
                </c:pt>
                <c:pt idx="20">
                  <c:v>2333513.5495833326</c:v>
                </c:pt>
                <c:pt idx="21">
                  <c:v>2445155.8416666659</c:v>
                </c:pt>
                <c:pt idx="22">
                  <c:v>2556798.1337499991</c:v>
                </c:pt>
                <c:pt idx="23">
                  <c:v>2668440.4258333324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9-4616-A288-D542760BC078}"/>
            </c:ext>
          </c:extLst>
        </c:ser>
        <c:ser>
          <c:idx val="1"/>
          <c:order val="1"/>
          <c:tx>
            <c:strRef>
              <c:f>'Financial Projections'!$E$172</c:f>
              <c:strCache>
                <c:ptCount val="1"/>
                <c:pt idx="0">
                  <c:v>Actual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Projections'!$A$173:$A$196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Projections'!$E$173:$E$196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8000</c:v>
                </c:pt>
                <c:pt idx="2">
                  <c:v>51000</c:v>
                </c:pt>
                <c:pt idx="3">
                  <c:v>124801</c:v>
                </c:pt>
                <c:pt idx="4">
                  <c:v>191801</c:v>
                </c:pt>
                <c:pt idx="5">
                  <c:v>263845</c:v>
                </c:pt>
                <c:pt idx="6">
                  <c:v>367845</c:v>
                </c:pt>
                <c:pt idx="7">
                  <c:v>461808.64000000001</c:v>
                </c:pt>
                <c:pt idx="8">
                  <c:v>461808.64000000001</c:v>
                </c:pt>
                <c:pt idx="9">
                  <c:v>461808.64000000001</c:v>
                </c:pt>
                <c:pt idx="10">
                  <c:v>461808.64000000001</c:v>
                </c:pt>
                <c:pt idx="11">
                  <c:v>461808.64000000001</c:v>
                </c:pt>
                <c:pt idx="12">
                  <c:v>461808.64000000001</c:v>
                </c:pt>
                <c:pt idx="13">
                  <c:v>461808.64000000001</c:v>
                </c:pt>
                <c:pt idx="14">
                  <c:v>461808.64000000001</c:v>
                </c:pt>
                <c:pt idx="15">
                  <c:v>461808.64000000001</c:v>
                </c:pt>
                <c:pt idx="16">
                  <c:v>461808.64000000001</c:v>
                </c:pt>
                <c:pt idx="17">
                  <c:v>461808.64000000001</c:v>
                </c:pt>
                <c:pt idx="18">
                  <c:v>461808.64000000001</c:v>
                </c:pt>
                <c:pt idx="19">
                  <c:v>461808.64000000001</c:v>
                </c:pt>
                <c:pt idx="20">
                  <c:v>461808.64000000001</c:v>
                </c:pt>
                <c:pt idx="21">
                  <c:v>461808.64000000001</c:v>
                </c:pt>
                <c:pt idx="22">
                  <c:v>461808.64000000001</c:v>
                </c:pt>
                <c:pt idx="23">
                  <c:v>461808.64000000001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9-4616-A288-D542760BC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416432"/>
        <c:axId val="788418928"/>
      </c:lineChart>
      <c:dateAx>
        <c:axId val="7884164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418928"/>
        <c:crosses val="autoZero"/>
        <c:auto val="1"/>
        <c:lblOffset val="100"/>
        <c:baseTimeUnit val="months"/>
      </c:dateAx>
      <c:valAx>
        <c:axId val="78841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41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Owner-Occupied</a:t>
            </a:r>
            <a:r>
              <a:rPr lang="en-US" baseline="0"/>
              <a:t> Rehab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Projections'!$D$86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Projections'!$A$87:$A$110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Projections'!$D$87:$D$110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152727.27272727274</c:v>
                </c:pt>
                <c:pt idx="5">
                  <c:v>305454.54545454547</c:v>
                </c:pt>
                <c:pt idx="6">
                  <c:v>458181.81818181823</c:v>
                </c:pt>
                <c:pt idx="7">
                  <c:v>610909.09090909094</c:v>
                </c:pt>
                <c:pt idx="8">
                  <c:v>763636.36363636365</c:v>
                </c:pt>
                <c:pt idx="9">
                  <c:v>916363.63636363635</c:v>
                </c:pt>
                <c:pt idx="10">
                  <c:v>1069090.9090909092</c:v>
                </c:pt>
                <c:pt idx="11">
                  <c:v>1221818.1818181819</c:v>
                </c:pt>
                <c:pt idx="12">
                  <c:v>1374545.4545454546</c:v>
                </c:pt>
                <c:pt idx="13">
                  <c:v>1527272.7272727273</c:v>
                </c:pt>
                <c:pt idx="14">
                  <c:v>1680000</c:v>
                </c:pt>
                <c:pt idx="15">
                  <c:v>1680000</c:v>
                </c:pt>
                <c:pt idx="16">
                  <c:v>1680000</c:v>
                </c:pt>
                <c:pt idx="17">
                  <c:v>1680000</c:v>
                </c:pt>
                <c:pt idx="18">
                  <c:v>1680000</c:v>
                </c:pt>
                <c:pt idx="19">
                  <c:v>1680000</c:v>
                </c:pt>
                <c:pt idx="20">
                  <c:v>1680000</c:v>
                </c:pt>
                <c:pt idx="21">
                  <c:v>1680000</c:v>
                </c:pt>
                <c:pt idx="22">
                  <c:v>1680000</c:v>
                </c:pt>
                <c:pt idx="23">
                  <c:v>1680000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DF-4587-A053-9126D64CFD71}"/>
            </c:ext>
          </c:extLst>
        </c:ser>
        <c:ser>
          <c:idx val="1"/>
          <c:order val="1"/>
          <c:tx>
            <c:strRef>
              <c:f>'Financial Projections'!$E$86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Projections'!$A$87:$A$110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Projections'!$E$87:$E$110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DF-4587-A053-9126D64CF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881103"/>
        <c:axId val="1479215279"/>
      </c:lineChart>
      <c:dateAx>
        <c:axId val="28488110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215279"/>
        <c:crosses val="autoZero"/>
        <c:auto val="1"/>
        <c:lblOffset val="100"/>
        <c:baseTimeUnit val="months"/>
      </c:dateAx>
      <c:valAx>
        <c:axId val="147921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88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Owner-Occupied</a:t>
            </a:r>
            <a:r>
              <a:rPr lang="en-US" baseline="0"/>
              <a:t> Rehab Project Delivery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Projections'!$H$86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Projections'!$A$87:$A$110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Projections'!$H$87:$H$110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29090.909090909092</c:v>
                </c:pt>
                <c:pt idx="5">
                  <c:v>58181.818181818184</c:v>
                </c:pt>
                <c:pt idx="6">
                  <c:v>87272.727272727279</c:v>
                </c:pt>
                <c:pt idx="7">
                  <c:v>116363.63636363637</c:v>
                </c:pt>
                <c:pt idx="8">
                  <c:v>145454.54545454547</c:v>
                </c:pt>
                <c:pt idx="9">
                  <c:v>174545.45454545456</c:v>
                </c:pt>
                <c:pt idx="10">
                  <c:v>203636.36363636365</c:v>
                </c:pt>
                <c:pt idx="11">
                  <c:v>232727.27272727274</c:v>
                </c:pt>
                <c:pt idx="12">
                  <c:v>261818.18181818182</c:v>
                </c:pt>
                <c:pt idx="13">
                  <c:v>290909.09090909094</c:v>
                </c:pt>
                <c:pt idx="14">
                  <c:v>320000.00000000006</c:v>
                </c:pt>
                <c:pt idx="15">
                  <c:v>320000.00000000006</c:v>
                </c:pt>
                <c:pt idx="16">
                  <c:v>320000.00000000006</c:v>
                </c:pt>
                <c:pt idx="17">
                  <c:v>320000.00000000006</c:v>
                </c:pt>
                <c:pt idx="18">
                  <c:v>320000.00000000006</c:v>
                </c:pt>
                <c:pt idx="19">
                  <c:v>320000.00000000006</c:v>
                </c:pt>
                <c:pt idx="20">
                  <c:v>320000.00000000006</c:v>
                </c:pt>
                <c:pt idx="21">
                  <c:v>320000.00000000006</c:v>
                </c:pt>
                <c:pt idx="22">
                  <c:v>320000.00000000006</c:v>
                </c:pt>
                <c:pt idx="23">
                  <c:v>320000.00000000006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A-40AD-BFAB-8AE177991813}"/>
            </c:ext>
          </c:extLst>
        </c:ser>
        <c:ser>
          <c:idx val="1"/>
          <c:order val="1"/>
          <c:tx>
            <c:strRef>
              <c:f>'Financial Projections'!$I$86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Projections'!$A$87:$A$110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Projections'!$I$87:$I$110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105837.5</c:v>
                </c:pt>
                <c:pt idx="6">
                  <c:v>17325</c:v>
                </c:pt>
                <c:pt idx="7">
                  <c:v>59090.59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A-40AD-BFAB-8AE177991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199263"/>
        <c:axId val="2103905855"/>
      </c:lineChart>
      <c:dateAx>
        <c:axId val="28519926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05855"/>
        <c:crosses val="autoZero"/>
        <c:auto val="1"/>
        <c:lblOffset val="100"/>
        <c:baseTimeUnit val="months"/>
      </c:dateAx>
      <c:valAx>
        <c:axId val="210390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19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Generators for Critical Facilities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Projections'!$D$143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Projections'!$A$144:$A$168</c:f>
              <c:strCache>
                <c:ptCount val="25"/>
                <c:pt idx="0">
                  <c:v>10/1/2022</c:v>
                </c:pt>
                <c:pt idx="1">
                  <c:v>1/1/2023</c:v>
                </c:pt>
                <c:pt idx="2">
                  <c:v>4/1/2023</c:v>
                </c:pt>
                <c:pt idx="3">
                  <c:v>7/1/2023</c:v>
                </c:pt>
                <c:pt idx="4">
                  <c:v>10/1/2023</c:v>
                </c:pt>
                <c:pt idx="5">
                  <c:v>1/1/2024</c:v>
                </c:pt>
                <c:pt idx="6">
                  <c:v>4/1/2024</c:v>
                </c:pt>
                <c:pt idx="7">
                  <c:v>7/1/2024</c:v>
                </c:pt>
                <c:pt idx="8">
                  <c:v>10/1/2024</c:v>
                </c:pt>
                <c:pt idx="9">
                  <c:v>1/1/2025</c:v>
                </c:pt>
                <c:pt idx="10">
                  <c:v>4/1/2025</c:v>
                </c:pt>
                <c:pt idx="11">
                  <c:v>7/1/2025</c:v>
                </c:pt>
                <c:pt idx="12">
                  <c:v>10/1/2025</c:v>
                </c:pt>
                <c:pt idx="13">
                  <c:v>1/1/2026</c:v>
                </c:pt>
                <c:pt idx="14">
                  <c:v>4/1/2026</c:v>
                </c:pt>
                <c:pt idx="15">
                  <c:v>7/1/2026</c:v>
                </c:pt>
                <c:pt idx="16">
                  <c:v>10/1/2026</c:v>
                </c:pt>
                <c:pt idx="17">
                  <c:v>1/1/2027</c:v>
                </c:pt>
                <c:pt idx="18">
                  <c:v>4/1/2027</c:v>
                </c:pt>
                <c:pt idx="19">
                  <c:v>7/1/2027</c:v>
                </c:pt>
                <c:pt idx="20">
                  <c:v>10/1/2027</c:v>
                </c:pt>
                <c:pt idx="21">
                  <c:v>1/1/2028</c:v>
                </c:pt>
                <c:pt idx="22">
                  <c:v>4/1/2028</c:v>
                </c:pt>
                <c:pt idx="23">
                  <c:v>7/1/2028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Projections'!$D$144:$D$168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204562.5</c:v>
                </c:pt>
                <c:pt idx="5">
                  <c:v>409125</c:v>
                </c:pt>
                <c:pt idx="6">
                  <c:v>613687.5</c:v>
                </c:pt>
                <c:pt idx="7">
                  <c:v>818250</c:v>
                </c:pt>
                <c:pt idx="8">
                  <c:v>1022812.5</c:v>
                </c:pt>
                <c:pt idx="9">
                  <c:v>1227375</c:v>
                </c:pt>
                <c:pt idx="10">
                  <c:v>1431937.5</c:v>
                </c:pt>
                <c:pt idx="11">
                  <c:v>1636500</c:v>
                </c:pt>
                <c:pt idx="12">
                  <c:v>1636500</c:v>
                </c:pt>
                <c:pt idx="13">
                  <c:v>1636500</c:v>
                </c:pt>
                <c:pt idx="14">
                  <c:v>1636500</c:v>
                </c:pt>
                <c:pt idx="15">
                  <c:v>1636500</c:v>
                </c:pt>
                <c:pt idx="16">
                  <c:v>1636500</c:v>
                </c:pt>
                <c:pt idx="17">
                  <c:v>1636500</c:v>
                </c:pt>
                <c:pt idx="18">
                  <c:v>1636500</c:v>
                </c:pt>
                <c:pt idx="19">
                  <c:v>1636500</c:v>
                </c:pt>
                <c:pt idx="20">
                  <c:v>1636500</c:v>
                </c:pt>
                <c:pt idx="21">
                  <c:v>1636500</c:v>
                </c:pt>
                <c:pt idx="22">
                  <c:v>1636500</c:v>
                </c:pt>
                <c:pt idx="23">
                  <c:v>1636500</c:v>
                </c:pt>
                <c:pt idx="24">
                  <c:v>1636500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4-415F-B420-32D23C93B2F5}"/>
            </c:ext>
          </c:extLst>
        </c:ser>
        <c:ser>
          <c:idx val="1"/>
          <c:order val="1"/>
          <c:tx>
            <c:strRef>
              <c:f>'Financial Projections'!$E$143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Projections'!$A$144:$A$168</c:f>
              <c:strCache>
                <c:ptCount val="25"/>
                <c:pt idx="0">
                  <c:v>10/1/2022</c:v>
                </c:pt>
                <c:pt idx="1">
                  <c:v>1/1/2023</c:v>
                </c:pt>
                <c:pt idx="2">
                  <c:v>4/1/2023</c:v>
                </c:pt>
                <c:pt idx="3">
                  <c:v>7/1/2023</c:v>
                </c:pt>
                <c:pt idx="4">
                  <c:v>10/1/2023</c:v>
                </c:pt>
                <c:pt idx="5">
                  <c:v>1/1/2024</c:v>
                </c:pt>
                <c:pt idx="6">
                  <c:v>4/1/2024</c:v>
                </c:pt>
                <c:pt idx="7">
                  <c:v>7/1/2024</c:v>
                </c:pt>
                <c:pt idx="8">
                  <c:v>10/1/2024</c:v>
                </c:pt>
                <c:pt idx="9">
                  <c:v>1/1/2025</c:v>
                </c:pt>
                <c:pt idx="10">
                  <c:v>4/1/2025</c:v>
                </c:pt>
                <c:pt idx="11">
                  <c:v>7/1/2025</c:v>
                </c:pt>
                <c:pt idx="12">
                  <c:v>10/1/2025</c:v>
                </c:pt>
                <c:pt idx="13">
                  <c:v>1/1/2026</c:v>
                </c:pt>
                <c:pt idx="14">
                  <c:v>4/1/2026</c:v>
                </c:pt>
                <c:pt idx="15">
                  <c:v>7/1/2026</c:v>
                </c:pt>
                <c:pt idx="16">
                  <c:v>10/1/2026</c:v>
                </c:pt>
                <c:pt idx="17">
                  <c:v>1/1/2027</c:v>
                </c:pt>
                <c:pt idx="18">
                  <c:v>4/1/2027</c:v>
                </c:pt>
                <c:pt idx="19">
                  <c:v>7/1/2027</c:v>
                </c:pt>
                <c:pt idx="20">
                  <c:v>10/1/2027</c:v>
                </c:pt>
                <c:pt idx="21">
                  <c:v>1/1/2028</c:v>
                </c:pt>
                <c:pt idx="22">
                  <c:v>4/1/2028</c:v>
                </c:pt>
                <c:pt idx="23">
                  <c:v>7/1/2028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Projections'!$E$144:$E$168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4-415F-B420-32D23C93B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571103"/>
        <c:axId val="1560570143"/>
      </c:lineChart>
      <c:catAx>
        <c:axId val="1560571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570143"/>
        <c:crosses val="autoZero"/>
        <c:auto val="1"/>
        <c:lblAlgn val="ctr"/>
        <c:lblOffset val="100"/>
        <c:noMultiLvlLbl val="1"/>
      </c:catAx>
      <c:valAx>
        <c:axId val="156057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57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Tree Replanting</a:t>
            </a:r>
            <a:r>
              <a:rPr lang="en-US" baseline="0"/>
              <a:t> &amp; Stump Removal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Projections'!$D$114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Projections'!$A$115:$A$139</c:f>
              <c:strCache>
                <c:ptCount val="25"/>
                <c:pt idx="0">
                  <c:v>10/1/2022</c:v>
                </c:pt>
                <c:pt idx="1">
                  <c:v>1/1/2023</c:v>
                </c:pt>
                <c:pt idx="2">
                  <c:v>4/1/2023</c:v>
                </c:pt>
                <c:pt idx="3">
                  <c:v>7/1/2023</c:v>
                </c:pt>
                <c:pt idx="4">
                  <c:v>10/1/2023</c:v>
                </c:pt>
                <c:pt idx="5">
                  <c:v>1/1/2024</c:v>
                </c:pt>
                <c:pt idx="6">
                  <c:v>4/1/2024</c:v>
                </c:pt>
                <c:pt idx="7">
                  <c:v>7/1/2024</c:v>
                </c:pt>
                <c:pt idx="8">
                  <c:v>10/1/2024</c:v>
                </c:pt>
                <c:pt idx="9">
                  <c:v>1/1/2025</c:v>
                </c:pt>
                <c:pt idx="10">
                  <c:v>4/1/2025</c:v>
                </c:pt>
                <c:pt idx="11">
                  <c:v>7/1/2025</c:v>
                </c:pt>
                <c:pt idx="12">
                  <c:v>10/1/2025</c:v>
                </c:pt>
                <c:pt idx="13">
                  <c:v>1/1/2026</c:v>
                </c:pt>
                <c:pt idx="14">
                  <c:v>4/1/2026</c:v>
                </c:pt>
                <c:pt idx="15">
                  <c:v>7/1/2026</c:v>
                </c:pt>
                <c:pt idx="16">
                  <c:v>10/1/2026</c:v>
                </c:pt>
                <c:pt idx="17">
                  <c:v>1/1/2027</c:v>
                </c:pt>
                <c:pt idx="18">
                  <c:v>4/1/2027</c:v>
                </c:pt>
                <c:pt idx="19">
                  <c:v>7/1/2027</c:v>
                </c:pt>
                <c:pt idx="20">
                  <c:v>10/1/2027</c:v>
                </c:pt>
                <c:pt idx="21">
                  <c:v>1/1/2028</c:v>
                </c:pt>
                <c:pt idx="22">
                  <c:v>4/1/2028</c:v>
                </c:pt>
                <c:pt idx="23">
                  <c:v>7/1/2028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Projections'!$D$115:$D$139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481497.00000000006</c:v>
                </c:pt>
                <c:pt idx="6">
                  <c:v>962994.00000000012</c:v>
                </c:pt>
                <c:pt idx="7">
                  <c:v>1444491.0000000002</c:v>
                </c:pt>
                <c:pt idx="8">
                  <c:v>1925988.0000000002</c:v>
                </c:pt>
                <c:pt idx="9">
                  <c:v>2407485.0000000005</c:v>
                </c:pt>
                <c:pt idx="10">
                  <c:v>2888982.0000000005</c:v>
                </c:pt>
                <c:pt idx="11">
                  <c:v>3370479.0000000005</c:v>
                </c:pt>
                <c:pt idx="12">
                  <c:v>3851976.0000000005</c:v>
                </c:pt>
                <c:pt idx="13">
                  <c:v>4333473.0000000009</c:v>
                </c:pt>
                <c:pt idx="14">
                  <c:v>4814970.0000000009</c:v>
                </c:pt>
                <c:pt idx="15">
                  <c:v>5296467.0000000009</c:v>
                </c:pt>
                <c:pt idx="16">
                  <c:v>5296467.0000000009</c:v>
                </c:pt>
                <c:pt idx="17">
                  <c:v>5296467.0000000009</c:v>
                </c:pt>
                <c:pt idx="18">
                  <c:v>5296467.0000000009</c:v>
                </c:pt>
                <c:pt idx="19">
                  <c:v>5296467.0000000009</c:v>
                </c:pt>
                <c:pt idx="20">
                  <c:v>5296467.0000000009</c:v>
                </c:pt>
                <c:pt idx="21">
                  <c:v>5296467.0000000009</c:v>
                </c:pt>
                <c:pt idx="22">
                  <c:v>5296467.0000000009</c:v>
                </c:pt>
                <c:pt idx="23">
                  <c:v>5296467.0000000009</c:v>
                </c:pt>
                <c:pt idx="24">
                  <c:v>5296467.0000000009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F-450A-A532-7044B5A8EEFE}"/>
            </c:ext>
          </c:extLst>
        </c:ser>
        <c:ser>
          <c:idx val="1"/>
          <c:order val="1"/>
          <c:tx>
            <c:strRef>
              <c:f>'Financial Projections'!$E$114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Projections'!$A$115:$A$139</c:f>
              <c:strCache>
                <c:ptCount val="25"/>
                <c:pt idx="0">
                  <c:v>10/1/2022</c:v>
                </c:pt>
                <c:pt idx="1">
                  <c:v>1/1/2023</c:v>
                </c:pt>
                <c:pt idx="2">
                  <c:v>4/1/2023</c:v>
                </c:pt>
                <c:pt idx="3">
                  <c:v>7/1/2023</c:v>
                </c:pt>
                <c:pt idx="4">
                  <c:v>10/1/2023</c:v>
                </c:pt>
                <c:pt idx="5">
                  <c:v>1/1/2024</c:v>
                </c:pt>
                <c:pt idx="6">
                  <c:v>4/1/2024</c:v>
                </c:pt>
                <c:pt idx="7">
                  <c:v>7/1/2024</c:v>
                </c:pt>
                <c:pt idx="8">
                  <c:v>10/1/2024</c:v>
                </c:pt>
                <c:pt idx="9">
                  <c:v>1/1/2025</c:v>
                </c:pt>
                <c:pt idx="10">
                  <c:v>4/1/2025</c:v>
                </c:pt>
                <c:pt idx="11">
                  <c:v>7/1/2025</c:v>
                </c:pt>
                <c:pt idx="12">
                  <c:v>10/1/2025</c:v>
                </c:pt>
                <c:pt idx="13">
                  <c:v>1/1/2026</c:v>
                </c:pt>
                <c:pt idx="14">
                  <c:v>4/1/2026</c:v>
                </c:pt>
                <c:pt idx="15">
                  <c:v>7/1/2026</c:v>
                </c:pt>
                <c:pt idx="16">
                  <c:v>10/1/2026</c:v>
                </c:pt>
                <c:pt idx="17">
                  <c:v>1/1/2027</c:v>
                </c:pt>
                <c:pt idx="18">
                  <c:v>4/1/2027</c:v>
                </c:pt>
                <c:pt idx="19">
                  <c:v>7/1/2027</c:v>
                </c:pt>
                <c:pt idx="20">
                  <c:v>10/1/2027</c:v>
                </c:pt>
                <c:pt idx="21">
                  <c:v>1/1/2028</c:v>
                </c:pt>
                <c:pt idx="22">
                  <c:v>4/1/2028</c:v>
                </c:pt>
                <c:pt idx="23">
                  <c:v>7/1/2028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Projections'!$E$115:$E$139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F-450A-A532-7044B5A8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167263"/>
        <c:axId val="1645166783"/>
      </c:lineChart>
      <c:catAx>
        <c:axId val="164516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166783"/>
        <c:crosses val="autoZero"/>
        <c:auto val="1"/>
        <c:lblAlgn val="ctr"/>
        <c:lblOffset val="100"/>
        <c:noMultiLvlLbl val="0"/>
      </c:catAx>
      <c:valAx>
        <c:axId val="164516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167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Tree Replanting &amp; Stump Removal Project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Projections'!$H$114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Projections'!$A$115:$A$139</c:f>
              <c:strCache>
                <c:ptCount val="25"/>
                <c:pt idx="0">
                  <c:v>10/1/2022</c:v>
                </c:pt>
                <c:pt idx="1">
                  <c:v>1/1/2023</c:v>
                </c:pt>
                <c:pt idx="2">
                  <c:v>4/1/2023</c:v>
                </c:pt>
                <c:pt idx="3">
                  <c:v>7/1/2023</c:v>
                </c:pt>
                <c:pt idx="4">
                  <c:v>10/1/2023</c:v>
                </c:pt>
                <c:pt idx="5">
                  <c:v>1/1/2024</c:v>
                </c:pt>
                <c:pt idx="6">
                  <c:v>4/1/2024</c:v>
                </c:pt>
                <c:pt idx="7">
                  <c:v>7/1/2024</c:v>
                </c:pt>
                <c:pt idx="8">
                  <c:v>10/1/2024</c:v>
                </c:pt>
                <c:pt idx="9">
                  <c:v>1/1/2025</c:v>
                </c:pt>
                <c:pt idx="10">
                  <c:v>4/1/2025</c:v>
                </c:pt>
                <c:pt idx="11">
                  <c:v>7/1/2025</c:v>
                </c:pt>
                <c:pt idx="12">
                  <c:v>10/1/2025</c:v>
                </c:pt>
                <c:pt idx="13">
                  <c:v>1/1/2026</c:v>
                </c:pt>
                <c:pt idx="14">
                  <c:v>4/1/2026</c:v>
                </c:pt>
                <c:pt idx="15">
                  <c:v>7/1/2026</c:v>
                </c:pt>
                <c:pt idx="16">
                  <c:v>10/1/2026</c:v>
                </c:pt>
                <c:pt idx="17">
                  <c:v>1/1/2027</c:v>
                </c:pt>
                <c:pt idx="18">
                  <c:v>4/1/2027</c:v>
                </c:pt>
                <c:pt idx="19">
                  <c:v>7/1/2027</c:v>
                </c:pt>
                <c:pt idx="20">
                  <c:v>10/1/2027</c:v>
                </c:pt>
                <c:pt idx="21">
                  <c:v>1/1/2028</c:v>
                </c:pt>
                <c:pt idx="22">
                  <c:v>4/1/2028</c:v>
                </c:pt>
                <c:pt idx="23">
                  <c:v>7/1/2028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Projections'!$H$115:$H$139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51899.818181818169</c:v>
                </c:pt>
                <c:pt idx="6">
                  <c:v>103799.63636363634</c:v>
                </c:pt>
                <c:pt idx="7">
                  <c:v>155699.4545454545</c:v>
                </c:pt>
                <c:pt idx="8">
                  <c:v>207599.27272727268</c:v>
                </c:pt>
                <c:pt idx="9">
                  <c:v>259499.09090909085</c:v>
                </c:pt>
                <c:pt idx="10">
                  <c:v>311398.909090909</c:v>
                </c:pt>
                <c:pt idx="11">
                  <c:v>363298.72727272718</c:v>
                </c:pt>
                <c:pt idx="12">
                  <c:v>415198.54545454535</c:v>
                </c:pt>
                <c:pt idx="13">
                  <c:v>467098.36363636353</c:v>
                </c:pt>
                <c:pt idx="14">
                  <c:v>518998.18181818171</c:v>
                </c:pt>
                <c:pt idx="15">
                  <c:v>570897.99999999988</c:v>
                </c:pt>
                <c:pt idx="16">
                  <c:v>570897.99999999988</c:v>
                </c:pt>
                <c:pt idx="17">
                  <c:v>570897.99999999988</c:v>
                </c:pt>
                <c:pt idx="18">
                  <c:v>570897.99999999988</c:v>
                </c:pt>
                <c:pt idx="19">
                  <c:v>570897.99999999988</c:v>
                </c:pt>
                <c:pt idx="20">
                  <c:v>570897.99999999988</c:v>
                </c:pt>
                <c:pt idx="21">
                  <c:v>570897.99999999988</c:v>
                </c:pt>
                <c:pt idx="22">
                  <c:v>570897.99999999988</c:v>
                </c:pt>
                <c:pt idx="23">
                  <c:v>570897.99999999988</c:v>
                </c:pt>
                <c:pt idx="24">
                  <c:v>570897.99999999988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1-49B2-B147-CA56F6A3D2CC}"/>
            </c:ext>
          </c:extLst>
        </c:ser>
        <c:ser>
          <c:idx val="1"/>
          <c:order val="1"/>
          <c:tx>
            <c:strRef>
              <c:f>'Financial Projections'!$I$114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Projections'!$A$115:$A$139</c:f>
              <c:strCache>
                <c:ptCount val="25"/>
                <c:pt idx="0">
                  <c:v>10/1/2022</c:v>
                </c:pt>
                <c:pt idx="1">
                  <c:v>1/1/2023</c:v>
                </c:pt>
                <c:pt idx="2">
                  <c:v>4/1/2023</c:v>
                </c:pt>
                <c:pt idx="3">
                  <c:v>7/1/2023</c:v>
                </c:pt>
                <c:pt idx="4">
                  <c:v>10/1/2023</c:v>
                </c:pt>
                <c:pt idx="5">
                  <c:v>1/1/2024</c:v>
                </c:pt>
                <c:pt idx="6">
                  <c:v>4/1/2024</c:v>
                </c:pt>
                <c:pt idx="7">
                  <c:v>7/1/2024</c:v>
                </c:pt>
                <c:pt idx="8">
                  <c:v>10/1/2024</c:v>
                </c:pt>
                <c:pt idx="9">
                  <c:v>1/1/2025</c:v>
                </c:pt>
                <c:pt idx="10">
                  <c:v>4/1/2025</c:v>
                </c:pt>
                <c:pt idx="11">
                  <c:v>7/1/2025</c:v>
                </c:pt>
                <c:pt idx="12">
                  <c:v>10/1/2025</c:v>
                </c:pt>
                <c:pt idx="13">
                  <c:v>1/1/2026</c:v>
                </c:pt>
                <c:pt idx="14">
                  <c:v>4/1/2026</c:v>
                </c:pt>
                <c:pt idx="15">
                  <c:v>7/1/2026</c:v>
                </c:pt>
                <c:pt idx="16">
                  <c:v>10/1/2026</c:v>
                </c:pt>
                <c:pt idx="17">
                  <c:v>1/1/2027</c:v>
                </c:pt>
                <c:pt idx="18">
                  <c:v>4/1/2027</c:v>
                </c:pt>
                <c:pt idx="19">
                  <c:v>7/1/2027</c:v>
                </c:pt>
                <c:pt idx="20">
                  <c:v>10/1/2027</c:v>
                </c:pt>
                <c:pt idx="21">
                  <c:v>1/1/2028</c:v>
                </c:pt>
                <c:pt idx="22">
                  <c:v>4/1/2028</c:v>
                </c:pt>
                <c:pt idx="23">
                  <c:v>7/1/2028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Projections'!$I$115:$I$139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8955.24</c:v>
                </c:pt>
                <c:pt idx="8">
                  <c:v>8955.24</c:v>
                </c:pt>
                <c:pt idx="9">
                  <c:v>8955.24</c:v>
                </c:pt>
                <c:pt idx="10">
                  <c:v>8955.24</c:v>
                </c:pt>
                <c:pt idx="11">
                  <c:v>8955.24</c:v>
                </c:pt>
                <c:pt idx="12">
                  <c:v>8955.24</c:v>
                </c:pt>
                <c:pt idx="13">
                  <c:v>8955.24</c:v>
                </c:pt>
                <c:pt idx="14">
                  <c:v>8955.24</c:v>
                </c:pt>
                <c:pt idx="15">
                  <c:v>8955.24</c:v>
                </c:pt>
                <c:pt idx="16">
                  <c:v>8955.24</c:v>
                </c:pt>
                <c:pt idx="17">
                  <c:v>8955.24</c:v>
                </c:pt>
                <c:pt idx="18">
                  <c:v>8955.24</c:v>
                </c:pt>
                <c:pt idx="19">
                  <c:v>8955.24</c:v>
                </c:pt>
                <c:pt idx="20">
                  <c:v>8955.24</c:v>
                </c:pt>
                <c:pt idx="21">
                  <c:v>8955.24</c:v>
                </c:pt>
                <c:pt idx="22">
                  <c:v>8955.24</c:v>
                </c:pt>
                <c:pt idx="23">
                  <c:v>8955.24</c:v>
                </c:pt>
                <c:pt idx="24">
                  <c:v>8955.24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1-49B2-B147-CA56F6A3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3004687"/>
        <c:axId val="1643004207"/>
      </c:lineChart>
      <c:catAx>
        <c:axId val="164300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3004207"/>
        <c:crosses val="autoZero"/>
        <c:auto val="1"/>
        <c:lblAlgn val="ctr"/>
        <c:lblOffset val="100"/>
        <c:noMultiLvlLbl val="0"/>
      </c:catAx>
      <c:valAx>
        <c:axId val="164300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3004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Generators for Critical Facilities Project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Projections'!$H$143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Projections'!$A$144:$A$167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Projections'!$H$144:$H$167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6812.5</c:v>
                </c:pt>
                <c:pt idx="5">
                  <c:v>13625</c:v>
                </c:pt>
                <c:pt idx="6">
                  <c:v>20437.5</c:v>
                </c:pt>
                <c:pt idx="7">
                  <c:v>27250</c:v>
                </c:pt>
                <c:pt idx="8">
                  <c:v>34062.5</c:v>
                </c:pt>
                <c:pt idx="9">
                  <c:v>40875</c:v>
                </c:pt>
                <c:pt idx="10">
                  <c:v>47687.5</c:v>
                </c:pt>
                <c:pt idx="11">
                  <c:v>54500</c:v>
                </c:pt>
                <c:pt idx="12">
                  <c:v>54500</c:v>
                </c:pt>
                <c:pt idx="13">
                  <c:v>54500</c:v>
                </c:pt>
                <c:pt idx="14">
                  <c:v>54500</c:v>
                </c:pt>
                <c:pt idx="15">
                  <c:v>54500</c:v>
                </c:pt>
                <c:pt idx="16">
                  <c:v>54500</c:v>
                </c:pt>
                <c:pt idx="17">
                  <c:v>54500</c:v>
                </c:pt>
                <c:pt idx="18">
                  <c:v>54500</c:v>
                </c:pt>
                <c:pt idx="19">
                  <c:v>54500</c:v>
                </c:pt>
                <c:pt idx="20">
                  <c:v>54500</c:v>
                </c:pt>
                <c:pt idx="21">
                  <c:v>54500</c:v>
                </c:pt>
                <c:pt idx="22">
                  <c:v>54500</c:v>
                </c:pt>
                <c:pt idx="23">
                  <c:v>54500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1-4A16-8722-FAC3285F2034}"/>
            </c:ext>
          </c:extLst>
        </c:ser>
        <c:ser>
          <c:idx val="1"/>
          <c:order val="1"/>
          <c:tx>
            <c:strRef>
              <c:f>'Financial Projections'!$I$143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Projections'!$A$144:$A$167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Projections'!$I$144:$I$167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1-4A16-8722-FAC3285F2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4404175"/>
        <c:axId val="1774405615"/>
      </c:lineChart>
      <c:dateAx>
        <c:axId val="177440417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405615"/>
        <c:crosses val="autoZero"/>
        <c:auto val="1"/>
        <c:lblOffset val="100"/>
        <c:baseTimeUnit val="months"/>
      </c:dateAx>
      <c:valAx>
        <c:axId val="177440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40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Single-Family Housing Downpayment</a:t>
            </a:r>
            <a:r>
              <a:rPr lang="en-US" baseline="0"/>
              <a:t> Assistance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Projections'!$L$1</c:f>
              <c:strCache>
                <c:ptCount val="1"/>
                <c:pt idx="0">
                  <c:v>Projected Total DPA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Projections'!$A$2:$A$26</c:f>
              <c:strCache>
                <c:ptCount val="25"/>
                <c:pt idx="0">
                  <c:v>10/1/2022</c:v>
                </c:pt>
                <c:pt idx="1">
                  <c:v>1/1/2023</c:v>
                </c:pt>
                <c:pt idx="2">
                  <c:v>4/1/2023</c:v>
                </c:pt>
                <c:pt idx="3">
                  <c:v>7/1/2023</c:v>
                </c:pt>
                <c:pt idx="4">
                  <c:v>10/1/2023</c:v>
                </c:pt>
                <c:pt idx="5">
                  <c:v>1/1/2024</c:v>
                </c:pt>
                <c:pt idx="6">
                  <c:v>4/1/2024</c:v>
                </c:pt>
                <c:pt idx="7">
                  <c:v>7/1/2024</c:v>
                </c:pt>
                <c:pt idx="8">
                  <c:v>10/1/2024</c:v>
                </c:pt>
                <c:pt idx="9">
                  <c:v>1/1/2025</c:v>
                </c:pt>
                <c:pt idx="10">
                  <c:v>4/1/2025</c:v>
                </c:pt>
                <c:pt idx="11">
                  <c:v>7/1/2025</c:v>
                </c:pt>
                <c:pt idx="12">
                  <c:v>10/1/2025</c:v>
                </c:pt>
                <c:pt idx="13">
                  <c:v>1/1/2026</c:v>
                </c:pt>
                <c:pt idx="14">
                  <c:v>4/1/2026</c:v>
                </c:pt>
                <c:pt idx="15">
                  <c:v>7/1/2026</c:v>
                </c:pt>
                <c:pt idx="16">
                  <c:v>10/1/2026</c:v>
                </c:pt>
                <c:pt idx="17">
                  <c:v>1/1/2027</c:v>
                </c:pt>
                <c:pt idx="18">
                  <c:v>4/1/2027</c:v>
                </c:pt>
                <c:pt idx="19">
                  <c:v>7/1/2027</c:v>
                </c:pt>
                <c:pt idx="20">
                  <c:v>10/1/2027</c:v>
                </c:pt>
                <c:pt idx="21">
                  <c:v>1/1/2028</c:v>
                </c:pt>
                <c:pt idx="22">
                  <c:v>4/1/2028</c:v>
                </c:pt>
                <c:pt idx="23">
                  <c:v>7/1/2028</c:v>
                </c:pt>
                <c:pt idx="24">
                  <c:v>Totals: </c:v>
                </c:pt>
              </c:strCache>
            </c:strRef>
          </c:cat>
          <c:val>
            <c:numRef>
              <c:f>'Financial Projections'!$L$2:$L$26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70000</c:v>
                </c:pt>
                <c:pt idx="8">
                  <c:v>70000</c:v>
                </c:pt>
                <c:pt idx="9">
                  <c:v>3220000</c:v>
                </c:pt>
                <c:pt idx="10">
                  <c:v>3640000</c:v>
                </c:pt>
                <c:pt idx="11">
                  <c:v>3640000</c:v>
                </c:pt>
                <c:pt idx="12">
                  <c:v>3640000</c:v>
                </c:pt>
                <c:pt idx="13">
                  <c:v>4340000</c:v>
                </c:pt>
                <c:pt idx="14">
                  <c:v>4340000</c:v>
                </c:pt>
                <c:pt idx="15">
                  <c:v>4340000</c:v>
                </c:pt>
                <c:pt idx="16">
                  <c:v>4340000</c:v>
                </c:pt>
                <c:pt idx="17">
                  <c:v>4340000</c:v>
                </c:pt>
                <c:pt idx="18">
                  <c:v>4340000</c:v>
                </c:pt>
                <c:pt idx="19">
                  <c:v>4340000</c:v>
                </c:pt>
                <c:pt idx="20">
                  <c:v>4340000</c:v>
                </c:pt>
                <c:pt idx="21">
                  <c:v>4340000</c:v>
                </c:pt>
                <c:pt idx="22">
                  <c:v>4340000</c:v>
                </c:pt>
                <c:pt idx="23">
                  <c:v>4340000</c:v>
                </c:pt>
                <c:pt idx="24">
                  <c:v>4340000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A-4F93-91D8-EFD64E4C7543}"/>
            </c:ext>
          </c:extLst>
        </c:ser>
        <c:ser>
          <c:idx val="1"/>
          <c:order val="1"/>
          <c:tx>
            <c:strRef>
              <c:f>'Financial Projections'!$N$1</c:f>
              <c:strCache>
                <c:ptCount val="1"/>
                <c:pt idx="0">
                  <c:v>Total DPA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Projections'!$A$2:$A$26</c:f>
              <c:strCache>
                <c:ptCount val="25"/>
                <c:pt idx="0">
                  <c:v>10/1/2022</c:v>
                </c:pt>
                <c:pt idx="1">
                  <c:v>1/1/2023</c:v>
                </c:pt>
                <c:pt idx="2">
                  <c:v>4/1/2023</c:v>
                </c:pt>
                <c:pt idx="3">
                  <c:v>7/1/2023</c:v>
                </c:pt>
                <c:pt idx="4">
                  <c:v>10/1/2023</c:v>
                </c:pt>
                <c:pt idx="5">
                  <c:v>1/1/2024</c:v>
                </c:pt>
                <c:pt idx="6">
                  <c:v>4/1/2024</c:v>
                </c:pt>
                <c:pt idx="7">
                  <c:v>7/1/2024</c:v>
                </c:pt>
                <c:pt idx="8">
                  <c:v>10/1/2024</c:v>
                </c:pt>
                <c:pt idx="9">
                  <c:v>1/1/2025</c:v>
                </c:pt>
                <c:pt idx="10">
                  <c:v>4/1/2025</c:v>
                </c:pt>
                <c:pt idx="11">
                  <c:v>7/1/2025</c:v>
                </c:pt>
                <c:pt idx="12">
                  <c:v>10/1/2025</c:v>
                </c:pt>
                <c:pt idx="13">
                  <c:v>1/1/2026</c:v>
                </c:pt>
                <c:pt idx="14">
                  <c:v>4/1/2026</c:v>
                </c:pt>
                <c:pt idx="15">
                  <c:v>7/1/2026</c:v>
                </c:pt>
                <c:pt idx="16">
                  <c:v>10/1/2026</c:v>
                </c:pt>
                <c:pt idx="17">
                  <c:v>1/1/2027</c:v>
                </c:pt>
                <c:pt idx="18">
                  <c:v>4/1/2027</c:v>
                </c:pt>
                <c:pt idx="19">
                  <c:v>7/1/2027</c:v>
                </c:pt>
                <c:pt idx="20">
                  <c:v>10/1/2027</c:v>
                </c:pt>
                <c:pt idx="21">
                  <c:v>1/1/2028</c:v>
                </c:pt>
                <c:pt idx="22">
                  <c:v>4/1/2028</c:v>
                </c:pt>
                <c:pt idx="23">
                  <c:v>7/1/2028</c:v>
                </c:pt>
                <c:pt idx="24">
                  <c:v>Totals: </c:v>
                </c:pt>
              </c:strCache>
            </c:strRef>
          </c:cat>
          <c:val>
            <c:numRef>
              <c:f>'Financial Projections'!$N$2:$N$26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35000</c:v>
                </c:pt>
                <c:pt idx="8">
                  <c:v>35000</c:v>
                </c:pt>
                <c:pt idx="9">
                  <c:v>35000</c:v>
                </c:pt>
                <c:pt idx="10">
                  <c:v>35000</c:v>
                </c:pt>
                <c:pt idx="11">
                  <c:v>35000</c:v>
                </c:pt>
                <c:pt idx="12">
                  <c:v>35000</c:v>
                </c:pt>
                <c:pt idx="13">
                  <c:v>35000</c:v>
                </c:pt>
                <c:pt idx="14">
                  <c:v>35000</c:v>
                </c:pt>
                <c:pt idx="15">
                  <c:v>35000</c:v>
                </c:pt>
                <c:pt idx="16">
                  <c:v>35000</c:v>
                </c:pt>
                <c:pt idx="17">
                  <c:v>35000</c:v>
                </c:pt>
                <c:pt idx="18">
                  <c:v>35000</c:v>
                </c:pt>
                <c:pt idx="19">
                  <c:v>35000</c:v>
                </c:pt>
                <c:pt idx="20">
                  <c:v>35000</c:v>
                </c:pt>
                <c:pt idx="21">
                  <c:v>35000</c:v>
                </c:pt>
                <c:pt idx="22">
                  <c:v>35000</c:v>
                </c:pt>
                <c:pt idx="23">
                  <c:v>35000</c:v>
                </c:pt>
                <c:pt idx="24">
                  <c:v>35000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A-4F93-91D8-EFD64E4C7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50671"/>
        <c:axId val="333048271"/>
      </c:lineChart>
      <c:catAx>
        <c:axId val="33305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048271"/>
        <c:crosses val="autoZero"/>
        <c:auto val="1"/>
        <c:lblAlgn val="ctr"/>
        <c:lblOffset val="100"/>
        <c:noMultiLvlLbl val="0"/>
      </c:catAx>
      <c:valAx>
        <c:axId val="33304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05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Rental</a:t>
            </a:r>
            <a:r>
              <a:rPr lang="en-US" baseline="0"/>
              <a:t> Housing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Projections'!$M$1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Projections'!$J$2:$J$25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Projections'!$M$2:$M$25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  <c:pt idx="18">
                  <c:v>225</c:v>
                </c:pt>
                <c:pt idx="19">
                  <c:v>225</c:v>
                </c:pt>
                <c:pt idx="20">
                  <c:v>225</c:v>
                </c:pt>
                <c:pt idx="21">
                  <c:v>225</c:v>
                </c:pt>
                <c:pt idx="22">
                  <c:v>225</c:v>
                </c:pt>
                <c:pt idx="23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0-4922-97BE-FAD3C440F84C}"/>
            </c:ext>
          </c:extLst>
        </c:ser>
        <c:ser>
          <c:idx val="1"/>
          <c:order val="1"/>
          <c:tx>
            <c:strRef>
              <c:f>'Outcome Projections'!$N$1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Projections'!$J$2:$J$25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Projections'!$N$2:$N$25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0-4922-97BE-FAD3C440F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395712"/>
        <c:axId val="839400288"/>
      </c:lineChart>
      <c:dateAx>
        <c:axId val="839395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400288"/>
        <c:crosses val="autoZero"/>
        <c:auto val="1"/>
        <c:lblOffset val="100"/>
        <c:baseTimeUnit val="months"/>
      </c:dateAx>
      <c:valAx>
        <c:axId val="8394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39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Owner-Occupied</a:t>
            </a:r>
            <a:r>
              <a:rPr lang="en-US" baseline="0"/>
              <a:t> Rehabs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Projections'!$D$27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Projections'!$A$28:$A$51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Projections'!$D$28:$D$51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12</c:v>
                </c:pt>
                <c:pt idx="8">
                  <c:v>18</c:v>
                </c:pt>
                <c:pt idx="9">
                  <c:v>28</c:v>
                </c:pt>
                <c:pt idx="10">
                  <c:v>33</c:v>
                </c:pt>
                <c:pt idx="11">
                  <c:v>38</c:v>
                </c:pt>
                <c:pt idx="12">
                  <c:v>44</c:v>
                </c:pt>
                <c:pt idx="13">
                  <c:v>48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B-4063-919E-05F48DD8A2BA}"/>
            </c:ext>
          </c:extLst>
        </c:ser>
        <c:ser>
          <c:idx val="1"/>
          <c:order val="1"/>
          <c:tx>
            <c:strRef>
              <c:f>'Outcome Projections'!$E$27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Projections'!$A$28:$A$51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Projections'!$E$28:$E$51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B-4063-919E-05F48DD8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115071"/>
        <c:axId val="1434711647"/>
      </c:lineChart>
      <c:dateAx>
        <c:axId val="10711507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711647"/>
        <c:crosses val="autoZero"/>
        <c:auto val="1"/>
        <c:lblOffset val="100"/>
        <c:baseTimeUnit val="months"/>
      </c:dateAx>
      <c:valAx>
        <c:axId val="143471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11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Tree Replanting &amp; Stump Removal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Projections'!$M$27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Projections'!$J$28:$J$51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Projections'!$M$28:$M$51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5867</c:v>
                </c:pt>
                <c:pt idx="16">
                  <c:v>5867</c:v>
                </c:pt>
                <c:pt idx="17">
                  <c:v>5867</c:v>
                </c:pt>
                <c:pt idx="18">
                  <c:v>5867</c:v>
                </c:pt>
                <c:pt idx="19">
                  <c:v>5867</c:v>
                </c:pt>
                <c:pt idx="20">
                  <c:v>5867</c:v>
                </c:pt>
                <c:pt idx="21">
                  <c:v>5867</c:v>
                </c:pt>
                <c:pt idx="22">
                  <c:v>5867</c:v>
                </c:pt>
                <c:pt idx="23">
                  <c:v>5867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F-4B71-89BB-4C65258C1879}"/>
            </c:ext>
          </c:extLst>
        </c:ser>
        <c:ser>
          <c:idx val="1"/>
          <c:order val="1"/>
          <c:tx>
            <c:strRef>
              <c:f>'Outcome Projections'!$N$27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Projections'!$J$28:$J$51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Projections'!$N$28:$N$51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F-4B71-89BB-4C65258C1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2012079"/>
        <c:axId val="1632017839"/>
      </c:lineChart>
      <c:dateAx>
        <c:axId val="163201207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017839"/>
        <c:crosses val="autoZero"/>
        <c:auto val="1"/>
        <c:lblOffset val="100"/>
        <c:baseTimeUnit val="months"/>
      </c:dateAx>
      <c:valAx>
        <c:axId val="163201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01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Generators</a:t>
            </a:r>
            <a:r>
              <a:rPr lang="en-US" baseline="0"/>
              <a:t> for Critical Facilities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Projections'!$D$54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Projections'!$A$55:$A$78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Projections'!$D$55:$D$78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4-4D36-B9A5-02AC62F0699A}"/>
            </c:ext>
          </c:extLst>
        </c:ser>
        <c:ser>
          <c:idx val="1"/>
          <c:order val="1"/>
          <c:tx>
            <c:strRef>
              <c:f>'Outcome Projections'!$E$54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Projections'!$A$55:$A$78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'Outcome Projections'!$E$55:$E$78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4-4D36-B9A5-02AC62F06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6929967"/>
        <c:axId val="1766929487"/>
      </c:lineChart>
      <c:dateAx>
        <c:axId val="176692996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929487"/>
        <c:crosses val="autoZero"/>
        <c:auto val="1"/>
        <c:lblOffset val="100"/>
        <c:baseTimeUnit val="months"/>
      </c:dateAx>
      <c:valAx>
        <c:axId val="176692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929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Single-Family</a:t>
            </a:r>
            <a:r>
              <a:rPr lang="en-US" baseline="0"/>
              <a:t> Housing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Projections'!$D$1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Projections'!$A$2:$A$25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Projections'!$D$2:$D$25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2383831.8809523811</c:v>
                </c:pt>
                <c:pt idx="5">
                  <c:v>4767663.7619047621</c:v>
                </c:pt>
                <c:pt idx="6">
                  <c:v>7151495.6428571437</c:v>
                </c:pt>
                <c:pt idx="7">
                  <c:v>9535327.5238095243</c:v>
                </c:pt>
                <c:pt idx="8">
                  <c:v>11919159.404761905</c:v>
                </c:pt>
                <c:pt idx="9">
                  <c:v>14302991.285714287</c:v>
                </c:pt>
                <c:pt idx="10">
                  <c:v>14761259</c:v>
                </c:pt>
                <c:pt idx="11">
                  <c:v>15005241</c:v>
                </c:pt>
                <c:pt idx="12">
                  <c:v>15249223</c:v>
                </c:pt>
                <c:pt idx="13">
                  <c:v>15493205</c:v>
                </c:pt>
                <c:pt idx="14">
                  <c:v>15493205</c:v>
                </c:pt>
                <c:pt idx="15">
                  <c:v>15493205</c:v>
                </c:pt>
                <c:pt idx="16">
                  <c:v>15493205</c:v>
                </c:pt>
                <c:pt idx="17">
                  <c:v>15493205</c:v>
                </c:pt>
                <c:pt idx="18">
                  <c:v>15493205</c:v>
                </c:pt>
                <c:pt idx="19">
                  <c:v>15493205</c:v>
                </c:pt>
                <c:pt idx="20">
                  <c:v>15493205</c:v>
                </c:pt>
                <c:pt idx="21">
                  <c:v>15493205</c:v>
                </c:pt>
                <c:pt idx="22">
                  <c:v>15493205</c:v>
                </c:pt>
                <c:pt idx="23">
                  <c:v>15493205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84-4434-9AC5-B63732269049}"/>
            </c:ext>
          </c:extLst>
        </c:ser>
        <c:ser>
          <c:idx val="1"/>
          <c:order val="1"/>
          <c:tx>
            <c:strRef>
              <c:f>'Financial Projections'!$E$1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Projections'!$A$2:$A$25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Projections'!$E$2:$E$25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234937.32</c:v>
                </c:pt>
                <c:pt idx="6">
                  <c:v>363787.41000000003</c:v>
                </c:pt>
                <c:pt idx="7">
                  <c:v>606150.5</c:v>
                </c:pt>
                <c:pt idx="8">
                  <c:v>606150.5</c:v>
                </c:pt>
                <c:pt idx="9">
                  <c:v>606150.5</c:v>
                </c:pt>
                <c:pt idx="10">
                  <c:v>606150.5</c:v>
                </c:pt>
                <c:pt idx="11">
                  <c:v>606150.5</c:v>
                </c:pt>
                <c:pt idx="12">
                  <c:v>606150.5</c:v>
                </c:pt>
                <c:pt idx="13">
                  <c:v>606150.5</c:v>
                </c:pt>
                <c:pt idx="14">
                  <c:v>606150.5</c:v>
                </c:pt>
                <c:pt idx="15">
                  <c:v>606150.5</c:v>
                </c:pt>
                <c:pt idx="16">
                  <c:v>606150.5</c:v>
                </c:pt>
                <c:pt idx="17">
                  <c:v>606150.5</c:v>
                </c:pt>
                <c:pt idx="18">
                  <c:v>606150.5</c:v>
                </c:pt>
                <c:pt idx="19">
                  <c:v>606150.5</c:v>
                </c:pt>
                <c:pt idx="20">
                  <c:v>606150.5</c:v>
                </c:pt>
                <c:pt idx="21">
                  <c:v>606150.5</c:v>
                </c:pt>
                <c:pt idx="22">
                  <c:v>606150.5</c:v>
                </c:pt>
                <c:pt idx="23">
                  <c:v>606150.5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4-4434-9AC5-B6373226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819456"/>
        <c:axId val="615803648"/>
      </c:lineChart>
      <c:dateAx>
        <c:axId val="6158194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803648"/>
        <c:crosses val="autoZero"/>
        <c:auto val="1"/>
        <c:lblOffset val="100"/>
        <c:baseTimeUnit val="months"/>
      </c:dateAx>
      <c:valAx>
        <c:axId val="6158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81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Single-Family Housing Project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Projections'!$H$1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Projections'!$A$2:$A$25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Projections'!$H$2:$H$25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103761.09523809522</c:v>
                </c:pt>
                <c:pt idx="5">
                  <c:v>207522.19047619044</c:v>
                </c:pt>
                <c:pt idx="6">
                  <c:v>311283.28571428574</c:v>
                </c:pt>
                <c:pt idx="7">
                  <c:v>415044.38095238089</c:v>
                </c:pt>
                <c:pt idx="8">
                  <c:v>518805.47619047621</c:v>
                </c:pt>
                <c:pt idx="9">
                  <c:v>622566.57142857148</c:v>
                </c:pt>
                <c:pt idx="10">
                  <c:v>644538</c:v>
                </c:pt>
                <c:pt idx="11">
                  <c:v>654538</c:v>
                </c:pt>
                <c:pt idx="12">
                  <c:v>664538</c:v>
                </c:pt>
                <c:pt idx="13">
                  <c:v>674538</c:v>
                </c:pt>
                <c:pt idx="14">
                  <c:v>674538</c:v>
                </c:pt>
                <c:pt idx="15">
                  <c:v>674538</c:v>
                </c:pt>
                <c:pt idx="16">
                  <c:v>674538</c:v>
                </c:pt>
                <c:pt idx="17">
                  <c:v>674538</c:v>
                </c:pt>
                <c:pt idx="18">
                  <c:v>674538</c:v>
                </c:pt>
                <c:pt idx="19">
                  <c:v>674538</c:v>
                </c:pt>
                <c:pt idx="20">
                  <c:v>674538</c:v>
                </c:pt>
                <c:pt idx="21">
                  <c:v>674538</c:v>
                </c:pt>
                <c:pt idx="22">
                  <c:v>674538</c:v>
                </c:pt>
                <c:pt idx="23">
                  <c:v>674538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1D-478D-8DAF-991EFA955547}"/>
            </c:ext>
          </c:extLst>
        </c:ser>
        <c:ser>
          <c:idx val="1"/>
          <c:order val="1"/>
          <c:tx>
            <c:strRef>
              <c:f>'Financial Projections'!$I$1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Projections'!$A$2:$A$25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Projections'!$I$2:$I$25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25742.5</c:v>
                </c:pt>
                <c:pt idx="5">
                  <c:v>25742.5</c:v>
                </c:pt>
                <c:pt idx="6">
                  <c:v>96390.5</c:v>
                </c:pt>
                <c:pt idx="7">
                  <c:v>122208</c:v>
                </c:pt>
                <c:pt idx="8">
                  <c:v>122208</c:v>
                </c:pt>
                <c:pt idx="9">
                  <c:v>122208</c:v>
                </c:pt>
                <c:pt idx="10">
                  <c:v>122208</c:v>
                </c:pt>
                <c:pt idx="11">
                  <c:v>122208</c:v>
                </c:pt>
                <c:pt idx="12">
                  <c:v>122208</c:v>
                </c:pt>
                <c:pt idx="13">
                  <c:v>122208</c:v>
                </c:pt>
                <c:pt idx="14">
                  <c:v>122208</c:v>
                </c:pt>
                <c:pt idx="15">
                  <c:v>122208</c:v>
                </c:pt>
                <c:pt idx="16">
                  <c:v>122208</c:v>
                </c:pt>
                <c:pt idx="17">
                  <c:v>122208</c:v>
                </c:pt>
                <c:pt idx="18">
                  <c:v>122208</c:v>
                </c:pt>
                <c:pt idx="19">
                  <c:v>122208</c:v>
                </c:pt>
                <c:pt idx="20">
                  <c:v>122208</c:v>
                </c:pt>
                <c:pt idx="21">
                  <c:v>122208</c:v>
                </c:pt>
                <c:pt idx="22">
                  <c:v>122208</c:v>
                </c:pt>
                <c:pt idx="23">
                  <c:v>122208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D-478D-8DAF-991EFA955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31328"/>
        <c:axId val="54128000"/>
      </c:lineChart>
      <c:dateAx>
        <c:axId val="54131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28000"/>
        <c:crosses val="autoZero"/>
        <c:auto val="1"/>
        <c:lblOffset val="100"/>
        <c:baseTimeUnit val="months"/>
      </c:dateAx>
      <c:valAx>
        <c:axId val="5412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3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Rental Housing</a:t>
            </a:r>
          </a:p>
        </c:rich>
      </c:tx>
      <c:layout>
        <c:manualLayout>
          <c:xMode val="edge"/>
          <c:yMode val="edge"/>
          <c:x val="0.41504855643044625"/>
          <c:y val="2.7842227378190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Projections'!$D$30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Projections'!$A$31:$A$54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Projections'!$D$31:$D$54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3210380.6190476194</c:v>
                </c:pt>
                <c:pt idx="5">
                  <c:v>6420761.2380952388</c:v>
                </c:pt>
                <c:pt idx="6">
                  <c:v>9631141.8571428582</c:v>
                </c:pt>
                <c:pt idx="7">
                  <c:v>12841522.476190478</c:v>
                </c:pt>
                <c:pt idx="8">
                  <c:v>16051903.095238097</c:v>
                </c:pt>
                <c:pt idx="9">
                  <c:v>19262283.714285713</c:v>
                </c:pt>
                <c:pt idx="10">
                  <c:v>19587998</c:v>
                </c:pt>
                <c:pt idx="11">
                  <c:v>19587998</c:v>
                </c:pt>
                <c:pt idx="12">
                  <c:v>19587998</c:v>
                </c:pt>
                <c:pt idx="13">
                  <c:v>19587998</c:v>
                </c:pt>
                <c:pt idx="14">
                  <c:v>19587998</c:v>
                </c:pt>
                <c:pt idx="15">
                  <c:v>19587998</c:v>
                </c:pt>
                <c:pt idx="16">
                  <c:v>19587998</c:v>
                </c:pt>
                <c:pt idx="17">
                  <c:v>19587998</c:v>
                </c:pt>
                <c:pt idx="18">
                  <c:v>19587998</c:v>
                </c:pt>
                <c:pt idx="19">
                  <c:v>19587998</c:v>
                </c:pt>
                <c:pt idx="20">
                  <c:v>19587998</c:v>
                </c:pt>
                <c:pt idx="21">
                  <c:v>19587998</c:v>
                </c:pt>
                <c:pt idx="22">
                  <c:v>19587998</c:v>
                </c:pt>
                <c:pt idx="23">
                  <c:v>19587998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F-4596-B943-60E4B0ABC944}"/>
            </c:ext>
          </c:extLst>
        </c:ser>
        <c:ser>
          <c:idx val="1"/>
          <c:order val="1"/>
          <c:tx>
            <c:strRef>
              <c:f>'Financial Projections'!$E$30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Projections'!$A$31:$A$54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Projections'!$E$31:$E$54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682859</c:v>
                </c:pt>
                <c:pt idx="6">
                  <c:v>1905173.8599999999</c:v>
                </c:pt>
                <c:pt idx="7">
                  <c:v>4533948.97</c:v>
                </c:pt>
                <c:pt idx="8">
                  <c:v>4533948.97</c:v>
                </c:pt>
                <c:pt idx="9">
                  <c:v>4533948.97</c:v>
                </c:pt>
                <c:pt idx="10">
                  <c:v>4533948.97</c:v>
                </c:pt>
                <c:pt idx="11">
                  <c:v>4533948.97</c:v>
                </c:pt>
                <c:pt idx="12">
                  <c:v>4533948.97</c:v>
                </c:pt>
                <c:pt idx="13">
                  <c:v>4533948.97</c:v>
                </c:pt>
                <c:pt idx="14">
                  <c:v>4533948.97</c:v>
                </c:pt>
                <c:pt idx="15">
                  <c:v>4533948.97</c:v>
                </c:pt>
                <c:pt idx="16">
                  <c:v>4533948.97</c:v>
                </c:pt>
                <c:pt idx="17">
                  <c:v>4533948.97</c:v>
                </c:pt>
                <c:pt idx="18">
                  <c:v>4533948.97</c:v>
                </c:pt>
                <c:pt idx="19">
                  <c:v>4533948.97</c:v>
                </c:pt>
                <c:pt idx="20">
                  <c:v>4533948.97</c:v>
                </c:pt>
                <c:pt idx="21">
                  <c:v>4533948.97</c:v>
                </c:pt>
                <c:pt idx="22">
                  <c:v>4533948.97</c:v>
                </c:pt>
                <c:pt idx="23">
                  <c:v>4533948.97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F-4596-B943-60E4B0AB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7219824"/>
        <c:axId val="817239792"/>
      </c:lineChart>
      <c:dateAx>
        <c:axId val="817219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239792"/>
        <c:crosses val="autoZero"/>
        <c:auto val="1"/>
        <c:lblOffset val="100"/>
        <c:baseTimeUnit val="months"/>
      </c:dateAx>
      <c:valAx>
        <c:axId val="81723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21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Rental Housing Project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Projections'!$H$30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Projections'!$A$31:$A$54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Projections'!$H$31:$H$54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175112.07142857142</c:v>
                </c:pt>
                <c:pt idx="5">
                  <c:v>350224.14285714284</c:v>
                </c:pt>
                <c:pt idx="6">
                  <c:v>525336.21428571432</c:v>
                </c:pt>
                <c:pt idx="7">
                  <c:v>700448.28571428568</c:v>
                </c:pt>
                <c:pt idx="8">
                  <c:v>875560.35714285716</c:v>
                </c:pt>
                <c:pt idx="9">
                  <c:v>1050672.4285714286</c:v>
                </c:pt>
                <c:pt idx="10">
                  <c:v>1060101</c:v>
                </c:pt>
                <c:pt idx="11">
                  <c:v>1060101</c:v>
                </c:pt>
                <c:pt idx="12">
                  <c:v>1060101</c:v>
                </c:pt>
                <c:pt idx="13">
                  <c:v>1060101</c:v>
                </c:pt>
                <c:pt idx="14">
                  <c:v>1060101</c:v>
                </c:pt>
                <c:pt idx="15">
                  <c:v>1060101</c:v>
                </c:pt>
                <c:pt idx="16">
                  <c:v>1060101</c:v>
                </c:pt>
                <c:pt idx="17">
                  <c:v>1060101</c:v>
                </c:pt>
                <c:pt idx="18">
                  <c:v>1060101</c:v>
                </c:pt>
                <c:pt idx="19">
                  <c:v>1060101</c:v>
                </c:pt>
                <c:pt idx="20">
                  <c:v>1060101</c:v>
                </c:pt>
                <c:pt idx="21">
                  <c:v>1060101</c:v>
                </c:pt>
                <c:pt idx="22">
                  <c:v>1060101</c:v>
                </c:pt>
                <c:pt idx="23">
                  <c:v>1060101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0-45CB-8416-0B729707B74A}"/>
            </c:ext>
          </c:extLst>
        </c:ser>
        <c:ser>
          <c:idx val="1"/>
          <c:order val="1"/>
          <c:tx>
            <c:strRef>
              <c:f>'Financial Projections'!$I$30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Projections'!$A$31:$A$54</c:f>
              <c:numCache>
                <c:formatCode>m/d/yyyy</c:formatCode>
                <c:ptCount val="24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  <c:pt idx="6">
                  <c:v>45383</c:v>
                </c:pt>
                <c:pt idx="7">
                  <c:v>45474</c:v>
                </c:pt>
                <c:pt idx="8">
                  <c:v>45566</c:v>
                </c:pt>
                <c:pt idx="9">
                  <c:v>45658</c:v>
                </c:pt>
                <c:pt idx="10">
                  <c:v>45748</c:v>
                </c:pt>
                <c:pt idx="11">
                  <c:v>45839</c:v>
                </c:pt>
                <c:pt idx="12">
                  <c:v>45931</c:v>
                </c:pt>
                <c:pt idx="13">
                  <c:v>46023</c:v>
                </c:pt>
                <c:pt idx="14">
                  <c:v>46113</c:v>
                </c:pt>
                <c:pt idx="15">
                  <c:v>46204</c:v>
                </c:pt>
                <c:pt idx="16">
                  <c:v>46296</c:v>
                </c:pt>
                <c:pt idx="17">
                  <c:v>46388</c:v>
                </c:pt>
                <c:pt idx="18">
                  <c:v>46478</c:v>
                </c:pt>
                <c:pt idx="19">
                  <c:v>46569</c:v>
                </c:pt>
                <c:pt idx="20">
                  <c:v>46661</c:v>
                </c:pt>
                <c:pt idx="21">
                  <c:v>46753</c:v>
                </c:pt>
                <c:pt idx="22">
                  <c:v>46844</c:v>
                </c:pt>
                <c:pt idx="23">
                  <c:v>46935</c:v>
                </c:pt>
              </c:numCache>
            </c:numRef>
          </c:cat>
          <c:val>
            <c:numRef>
              <c:f>'Financial Projections'!$I$31:$I$54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17438.490000000002</c:v>
                </c:pt>
                <c:pt idx="5">
                  <c:v>90952.99</c:v>
                </c:pt>
                <c:pt idx="6">
                  <c:v>119527.99</c:v>
                </c:pt>
                <c:pt idx="7">
                  <c:v>151965.49</c:v>
                </c:pt>
                <c:pt idx="8">
                  <c:v>151965.49</c:v>
                </c:pt>
                <c:pt idx="9">
                  <c:v>151965.49</c:v>
                </c:pt>
                <c:pt idx="10">
                  <c:v>151965.49</c:v>
                </c:pt>
                <c:pt idx="11">
                  <c:v>151965.49</c:v>
                </c:pt>
                <c:pt idx="12">
                  <c:v>151965.49</c:v>
                </c:pt>
                <c:pt idx="13">
                  <c:v>151965.49</c:v>
                </c:pt>
                <c:pt idx="14">
                  <c:v>151965.49</c:v>
                </c:pt>
                <c:pt idx="15">
                  <c:v>151965.49</c:v>
                </c:pt>
                <c:pt idx="16">
                  <c:v>151965.49</c:v>
                </c:pt>
                <c:pt idx="17">
                  <c:v>151965.49</c:v>
                </c:pt>
                <c:pt idx="18">
                  <c:v>151965.49</c:v>
                </c:pt>
                <c:pt idx="19">
                  <c:v>151965.49</c:v>
                </c:pt>
                <c:pt idx="20">
                  <c:v>151965.49</c:v>
                </c:pt>
                <c:pt idx="21">
                  <c:v>151965.49</c:v>
                </c:pt>
                <c:pt idx="22">
                  <c:v>151965.49</c:v>
                </c:pt>
                <c:pt idx="23">
                  <c:v>151965.49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0-45CB-8416-0B729707B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206272"/>
        <c:axId val="809199616"/>
      </c:lineChart>
      <c:dateAx>
        <c:axId val="809206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199616"/>
        <c:crosses val="autoZero"/>
        <c:auto val="1"/>
        <c:lblOffset val="100"/>
        <c:baseTimeUnit val="months"/>
      </c:dateAx>
      <c:valAx>
        <c:axId val="80919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2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490631</xdr:colOff>
      <xdr:row>0</xdr:row>
      <xdr:rowOff>662267</xdr:rowOff>
    </xdr:from>
    <xdr:to>
      <xdr:col>22</xdr:col>
      <xdr:colOff>221690</xdr:colOff>
      <xdr:row>14</xdr:row>
      <xdr:rowOff>54908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18CA4-6DD0-068C-C475-7393A7540C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489885</xdr:colOff>
      <xdr:row>15</xdr:row>
      <xdr:rowOff>23532</xdr:rowOff>
    </xdr:from>
    <xdr:to>
      <xdr:col>22</xdr:col>
      <xdr:colOff>220944</xdr:colOff>
      <xdr:row>27</xdr:row>
      <xdr:rowOff>200585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77D676-6D6D-5110-E347-3CDE967D7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425823</xdr:colOff>
      <xdr:row>29</xdr:row>
      <xdr:rowOff>34737</xdr:rowOff>
    </xdr:from>
    <xdr:to>
      <xdr:col>22</xdr:col>
      <xdr:colOff>156882</xdr:colOff>
      <xdr:row>42</xdr:row>
      <xdr:rowOff>155761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DE7D39-0A17-8399-49A8-3FD64C86B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509867</xdr:colOff>
      <xdr:row>43</xdr:row>
      <xdr:rowOff>79561</xdr:rowOff>
    </xdr:from>
    <xdr:to>
      <xdr:col>22</xdr:col>
      <xdr:colOff>240926</xdr:colOff>
      <xdr:row>56</xdr:row>
      <xdr:rowOff>43702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FC57D6-8E61-EE34-A5EB-12F3E0AE08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352985</xdr:colOff>
      <xdr:row>58</xdr:row>
      <xdr:rowOff>158002</xdr:rowOff>
    </xdr:from>
    <xdr:to>
      <xdr:col>11</xdr:col>
      <xdr:colOff>969308</xdr:colOff>
      <xdr:row>72</xdr:row>
      <xdr:rowOff>77320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495350-A84E-C1AB-37F1-336DD6994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458787</xdr:colOff>
      <xdr:row>0</xdr:row>
      <xdr:rowOff>220662</xdr:rowOff>
    </xdr:from>
    <xdr:to>
      <xdr:col>22</xdr:col>
      <xdr:colOff>153987</xdr:colOff>
      <xdr:row>13</xdr:row>
      <xdr:rowOff>11112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6B4B7A-264E-B208-E841-001A3DE5A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55562</xdr:colOff>
      <xdr:row>0</xdr:row>
      <xdr:rowOff>230187</xdr:rowOff>
    </xdr:from>
    <xdr:to>
      <xdr:col>30</xdr:col>
      <xdr:colOff>363537</xdr:colOff>
      <xdr:row>13</xdr:row>
      <xdr:rowOff>20637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0E1194-E5E0-B790-0D1D-85973BCD9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11112</xdr:colOff>
      <xdr:row>29</xdr:row>
      <xdr:rowOff>17462</xdr:rowOff>
    </xdr:from>
    <xdr:to>
      <xdr:col>18</xdr:col>
      <xdr:colOff>315912</xdr:colOff>
      <xdr:row>41</xdr:row>
      <xdr:rowOff>1587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7B73E8-6C51-D96D-64BD-60903D2C0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220662</xdr:colOff>
      <xdr:row>29</xdr:row>
      <xdr:rowOff>1587</xdr:rowOff>
    </xdr:from>
    <xdr:to>
      <xdr:col>26</xdr:col>
      <xdr:colOff>525462</xdr:colOff>
      <xdr:row>40</xdr:row>
      <xdr:rowOff>179387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2B44B4E-3FDC-2D48-CCC1-886A133AB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496887</xdr:colOff>
      <xdr:row>56</xdr:row>
      <xdr:rowOff>160337</xdr:rowOff>
    </xdr:from>
    <xdr:to>
      <xdr:col>18</xdr:col>
      <xdr:colOff>192087</xdr:colOff>
      <xdr:row>67</xdr:row>
      <xdr:rowOff>188912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417044-7DF9-D8DA-9AD8-59724D5B5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573087</xdr:colOff>
      <xdr:row>56</xdr:row>
      <xdr:rowOff>169862</xdr:rowOff>
    </xdr:from>
    <xdr:to>
      <xdr:col>26</xdr:col>
      <xdr:colOff>268287</xdr:colOff>
      <xdr:row>67</xdr:row>
      <xdr:rowOff>198437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51CC547-B145-B70B-D87A-5BEACAF3B4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96837</xdr:colOff>
      <xdr:row>170</xdr:row>
      <xdr:rowOff>150812</xdr:rowOff>
    </xdr:from>
    <xdr:to>
      <xdr:col>14</xdr:col>
      <xdr:colOff>211137</xdr:colOff>
      <xdr:row>184</xdr:row>
      <xdr:rowOff>131762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ABA82CE-FB26-088D-0CE4-231611A73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509587</xdr:colOff>
      <xdr:row>85</xdr:row>
      <xdr:rowOff>80962</xdr:rowOff>
    </xdr:from>
    <xdr:to>
      <xdr:col>18</xdr:col>
      <xdr:colOff>204787</xdr:colOff>
      <xdr:row>98</xdr:row>
      <xdr:rowOff>42862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3CF3F72-EC62-803C-00ED-272991DC5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576262</xdr:colOff>
      <xdr:row>85</xdr:row>
      <xdr:rowOff>109537</xdr:rowOff>
    </xdr:from>
    <xdr:to>
      <xdr:col>26</xdr:col>
      <xdr:colOff>271462</xdr:colOff>
      <xdr:row>98</xdr:row>
      <xdr:rowOff>71437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9B663C1-73A1-4A39-84F5-A192886C5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119064</xdr:colOff>
      <xdr:row>148</xdr:row>
      <xdr:rowOff>39291</xdr:rowOff>
    </xdr:from>
    <xdr:to>
      <xdr:col>17</xdr:col>
      <xdr:colOff>440533</xdr:colOff>
      <xdr:row>161</xdr:row>
      <xdr:rowOff>151209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FE040BD-EED5-1F4A-A5F5-96ECA91F8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136921</xdr:colOff>
      <xdr:row>113</xdr:row>
      <xdr:rowOff>122634</xdr:rowOff>
    </xdr:from>
    <xdr:to>
      <xdr:col>18</xdr:col>
      <xdr:colOff>458390</xdr:colOff>
      <xdr:row>126</xdr:row>
      <xdr:rowOff>55959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073265-9A04-60F4-9272-D679F9218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297657</xdr:colOff>
      <xdr:row>113</xdr:row>
      <xdr:rowOff>158352</xdr:rowOff>
    </xdr:from>
    <xdr:to>
      <xdr:col>27</xdr:col>
      <xdr:colOff>11907</xdr:colOff>
      <xdr:row>126</xdr:row>
      <xdr:rowOff>91677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C9722ED-C7DE-ED16-7A62-FCE779DA2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214313</xdr:colOff>
      <xdr:row>148</xdr:row>
      <xdr:rowOff>15477</xdr:rowOff>
    </xdr:from>
    <xdr:to>
      <xdr:col>25</xdr:col>
      <xdr:colOff>535782</xdr:colOff>
      <xdr:row>161</xdr:row>
      <xdr:rowOff>127396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5D04088-B7B7-2547-F049-133FA6802A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434578</xdr:colOff>
      <xdr:row>13</xdr:row>
      <xdr:rowOff>75009</xdr:rowOff>
    </xdr:from>
    <xdr:to>
      <xdr:col>22</xdr:col>
      <xdr:colOff>148828</xdr:colOff>
      <xdr:row>26</xdr:row>
      <xdr:rowOff>175021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58173C8-4368-54C2-B182-65DF61CBC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671E-B535-40BE-9708-B7EE3E0BEAB7}">
  <dimension ref="A1:N78"/>
  <sheetViews>
    <sheetView tabSelected="1" zoomScale="85" zoomScaleNormal="85" workbookViewId="0">
      <selection activeCell="G16" sqref="G16"/>
    </sheetView>
  </sheetViews>
  <sheetFormatPr defaultRowHeight="15" x14ac:dyDescent="0.25"/>
  <cols>
    <col min="1" max="1" width="11.140625" customWidth="1"/>
    <col min="2" max="2" width="16.42578125" customWidth="1"/>
    <col min="3" max="3" width="14" customWidth="1"/>
    <col min="4" max="4" width="17.5703125" customWidth="1"/>
    <col min="5" max="5" width="12.5703125" customWidth="1"/>
    <col min="10" max="10" width="15.42578125" customWidth="1"/>
    <col min="11" max="11" width="16.7109375" customWidth="1"/>
    <col min="12" max="12" width="22.5703125" customWidth="1"/>
    <col min="13" max="13" width="18.140625" customWidth="1"/>
    <col min="14" max="14" width="13.85546875" customWidth="1"/>
  </cols>
  <sheetData>
    <row r="1" spans="1:14" ht="60" x14ac:dyDescent="0.25">
      <c r="A1" s="58" t="s">
        <v>15</v>
      </c>
      <c r="B1" s="59" t="s">
        <v>70</v>
      </c>
      <c r="C1" s="60" t="s">
        <v>61</v>
      </c>
      <c r="D1" s="60" t="s">
        <v>71</v>
      </c>
      <c r="E1" s="60" t="s">
        <v>62</v>
      </c>
      <c r="J1" s="58" t="s">
        <v>14</v>
      </c>
      <c r="K1" s="59" t="s">
        <v>70</v>
      </c>
      <c r="L1" s="60" t="s">
        <v>61</v>
      </c>
      <c r="M1" s="60" t="s">
        <v>71</v>
      </c>
      <c r="N1" s="60" t="s">
        <v>62</v>
      </c>
    </row>
    <row r="2" spans="1:14" ht="15.75" x14ac:dyDescent="0.25">
      <c r="A2" s="69">
        <v>44835</v>
      </c>
      <c r="B2" s="138">
        <f>'New Single Family Housing'!T5+'New Single Family Housing'!T35+'New Single Family Housing'!T65+'New Single Family Housing'!AD95+'New Single Family Housing'!AD125+'New Single Family Housing'!T155+'New Single Family Housing'!T185+'New Single Family Housing'!T215+'New Single Family Housing'!T245+'New Single Family Housing'!T275+'New Single Family Housing'!T305+'New Single Family Housing'!T335+'New Single Family Housing'!T365+'New Single Family Housing'!T395+'New Single Family Housing'!O425</f>
        <v>0</v>
      </c>
      <c r="C2" s="138">
        <f>'New Single Family Housing'!U5+'New Single Family Housing'!U35+'New Single Family Housing'!U65+'New Single Family Housing'!AE95+'New Single Family Housing'!AE125+'New Single Family Housing'!U155+'New Single Family Housing'!U185+'New Single Family Housing'!U215+'New Single Family Housing'!U245+'New Single Family Housing'!U275+'New Single Family Housing'!U305+'New Single Family Housing'!U335+'New Single Family Housing'!U365+'New Single Family Housing'!U395+'New Single Family Housing'!P425</f>
        <v>0</v>
      </c>
      <c r="D2" s="138">
        <f>B2</f>
        <v>0</v>
      </c>
      <c r="E2" s="138">
        <f>C2</f>
        <v>0</v>
      </c>
      <c r="J2" s="69">
        <v>44835</v>
      </c>
      <c r="K2" s="138">
        <f>'New Rental Housing'!O4+'New Rental Housing'!O34+'New Rental Housing'!O64+'New Rental Housing'!O94+'New Rental Housing'!Y124+'New Rental Housing'!O154+'New Rental Housing'!O184+'New Rental Housing'!O214</f>
        <v>0</v>
      </c>
      <c r="L2" s="138">
        <f>'New Rental Housing'!P4+'New Rental Housing'!P34+'New Rental Housing'!P64+'New Rental Housing'!P94+'New Rental Housing'!Z124+'New Rental Housing'!P154+'New Rental Housing'!P184+'New Rental Housing'!P214</f>
        <v>0</v>
      </c>
      <c r="M2" s="138">
        <f>K2</f>
        <v>0</v>
      </c>
      <c r="N2" s="138">
        <f>L2</f>
        <v>0</v>
      </c>
    </row>
    <row r="3" spans="1:14" ht="15.75" x14ac:dyDescent="0.25">
      <c r="A3" s="69">
        <v>44927</v>
      </c>
      <c r="B3" s="138">
        <f>'New Single Family Housing'!T6+'New Single Family Housing'!T36+'New Single Family Housing'!T66+'New Single Family Housing'!AD96+'New Single Family Housing'!AD126+'New Single Family Housing'!T156+'New Single Family Housing'!T186+'New Single Family Housing'!T216+'New Single Family Housing'!T246+'New Single Family Housing'!T276+'New Single Family Housing'!T306+'New Single Family Housing'!T336+'New Single Family Housing'!T366+'New Single Family Housing'!T396+'New Single Family Housing'!O426</f>
        <v>0</v>
      </c>
      <c r="C3" s="138">
        <f>'New Single Family Housing'!U6+'New Single Family Housing'!U36+'New Single Family Housing'!U66+'New Single Family Housing'!AE96+'New Single Family Housing'!AE126+'New Single Family Housing'!U156+'New Single Family Housing'!U186+'New Single Family Housing'!U216+'New Single Family Housing'!U246+'New Single Family Housing'!U276+'New Single Family Housing'!U306+'New Single Family Housing'!U336+'New Single Family Housing'!U366+'New Single Family Housing'!U396+'New Single Family Housing'!P426</f>
        <v>0</v>
      </c>
      <c r="D3" s="138">
        <f>D2+B3</f>
        <v>0</v>
      </c>
      <c r="E3" s="138">
        <f>E2+C3</f>
        <v>0</v>
      </c>
      <c r="J3" s="69">
        <v>44927</v>
      </c>
      <c r="K3" s="138">
        <f>'New Rental Housing'!O5+'New Rental Housing'!O35+'New Rental Housing'!O65+'New Rental Housing'!O95+'New Rental Housing'!Y125+'New Rental Housing'!O155+'New Rental Housing'!O185+'New Rental Housing'!O215</f>
        <v>0</v>
      </c>
      <c r="L3" s="138">
        <f>'New Rental Housing'!P5+'New Rental Housing'!P35+'New Rental Housing'!P65+'New Rental Housing'!P95+'New Rental Housing'!Z125+'New Rental Housing'!P155+'New Rental Housing'!P185+'New Rental Housing'!P215</f>
        <v>0</v>
      </c>
      <c r="M3" s="138">
        <f>M2+K3</f>
        <v>0</v>
      </c>
      <c r="N3" s="138">
        <f>N2+L3</f>
        <v>0</v>
      </c>
    </row>
    <row r="4" spans="1:14" ht="15.75" x14ac:dyDescent="0.25">
      <c r="A4" s="69">
        <v>45017</v>
      </c>
      <c r="B4" s="138">
        <f>'New Single Family Housing'!T7+'New Single Family Housing'!T37+'New Single Family Housing'!T67+'New Single Family Housing'!AD97+'New Single Family Housing'!AD127+'New Single Family Housing'!T157+'New Single Family Housing'!T187+'New Single Family Housing'!T217+'New Single Family Housing'!T247+'New Single Family Housing'!T277+'New Single Family Housing'!T307+'New Single Family Housing'!T337+'New Single Family Housing'!T367+'New Single Family Housing'!T397+'New Single Family Housing'!O427</f>
        <v>0</v>
      </c>
      <c r="C4" s="138">
        <f>'New Single Family Housing'!U7+'New Single Family Housing'!U37+'New Single Family Housing'!U67+'New Single Family Housing'!AE97+'New Single Family Housing'!AE127+'New Single Family Housing'!U157+'New Single Family Housing'!U187+'New Single Family Housing'!U217+'New Single Family Housing'!U247+'New Single Family Housing'!U277+'New Single Family Housing'!U307+'New Single Family Housing'!U337+'New Single Family Housing'!U367+'New Single Family Housing'!U397+'New Single Family Housing'!P427</f>
        <v>0</v>
      </c>
      <c r="D4" s="138">
        <f t="shared" ref="D4:D25" si="0">D3+B4</f>
        <v>0</v>
      </c>
      <c r="E4" s="138">
        <f t="shared" ref="E4:E24" si="1">E3+C4</f>
        <v>0</v>
      </c>
      <c r="J4" s="69">
        <v>45017</v>
      </c>
      <c r="K4" s="138">
        <f>'New Rental Housing'!O6+'New Rental Housing'!O36+'New Rental Housing'!O66+'New Rental Housing'!O96+'New Rental Housing'!Y126+'New Rental Housing'!O156+'New Rental Housing'!O186+'New Rental Housing'!O216</f>
        <v>0</v>
      </c>
      <c r="L4" s="138">
        <f>'New Rental Housing'!P6+'New Rental Housing'!P36+'New Rental Housing'!P66+'New Rental Housing'!P96+'New Rental Housing'!Z126+'New Rental Housing'!P156+'New Rental Housing'!P186+'New Rental Housing'!P216</f>
        <v>0</v>
      </c>
      <c r="M4" s="138">
        <f t="shared" ref="M4:M25" si="2">M3+K4</f>
        <v>0</v>
      </c>
      <c r="N4" s="138">
        <f t="shared" ref="N4:N25" si="3">N3+L4</f>
        <v>0</v>
      </c>
    </row>
    <row r="5" spans="1:14" ht="15.75" x14ac:dyDescent="0.25">
      <c r="A5" s="69">
        <v>45108</v>
      </c>
      <c r="B5" s="138">
        <f>'New Single Family Housing'!T8+'New Single Family Housing'!T38+'New Single Family Housing'!T68+'New Single Family Housing'!AD98+'New Single Family Housing'!AD128+'New Single Family Housing'!T158+'New Single Family Housing'!T188+'New Single Family Housing'!T218+'New Single Family Housing'!T248+'New Single Family Housing'!T278+'New Single Family Housing'!T308+'New Single Family Housing'!T338+'New Single Family Housing'!T368+'New Single Family Housing'!T398+'New Single Family Housing'!O428</f>
        <v>0</v>
      </c>
      <c r="C5" s="138">
        <f>'New Single Family Housing'!U8+'New Single Family Housing'!U38+'New Single Family Housing'!U68+'New Single Family Housing'!AE98+'New Single Family Housing'!AE128+'New Single Family Housing'!U158+'New Single Family Housing'!U188+'New Single Family Housing'!U218+'New Single Family Housing'!U248+'New Single Family Housing'!U278+'New Single Family Housing'!U308+'New Single Family Housing'!U338+'New Single Family Housing'!U368+'New Single Family Housing'!U398+'New Single Family Housing'!P428</f>
        <v>0</v>
      </c>
      <c r="D5" s="138">
        <f t="shared" si="0"/>
        <v>0</v>
      </c>
      <c r="E5" s="138">
        <f t="shared" si="1"/>
        <v>0</v>
      </c>
      <c r="J5" s="69">
        <v>45108</v>
      </c>
      <c r="K5" s="138">
        <f>'New Rental Housing'!O7+'New Rental Housing'!O37+'New Rental Housing'!O67+'New Rental Housing'!O97+'New Rental Housing'!Y127+'New Rental Housing'!O157+'New Rental Housing'!O187+'New Rental Housing'!O217</f>
        <v>0</v>
      </c>
      <c r="L5" s="138">
        <f>'New Rental Housing'!P7+'New Rental Housing'!P37+'New Rental Housing'!P67+'New Rental Housing'!P97+'New Rental Housing'!Z127+'New Rental Housing'!P157+'New Rental Housing'!P187+'New Rental Housing'!P217</f>
        <v>0</v>
      </c>
      <c r="M5" s="138">
        <f t="shared" si="2"/>
        <v>0</v>
      </c>
      <c r="N5" s="138">
        <f t="shared" si="3"/>
        <v>0</v>
      </c>
    </row>
    <row r="6" spans="1:14" ht="15.75" x14ac:dyDescent="0.25">
      <c r="A6" s="69">
        <v>45200</v>
      </c>
      <c r="B6" s="138">
        <f>'New Single Family Housing'!T9+'New Single Family Housing'!T39+'New Single Family Housing'!T69+'New Single Family Housing'!AD99+'New Single Family Housing'!AD129+'New Single Family Housing'!T159+'New Single Family Housing'!T189+'New Single Family Housing'!T219+'New Single Family Housing'!T249+'New Single Family Housing'!T279+'New Single Family Housing'!T309+'New Single Family Housing'!T339+'New Single Family Housing'!T369+'New Single Family Housing'!T399+'New Single Family Housing'!O429</f>
        <v>0</v>
      </c>
      <c r="C6" s="138">
        <f>'New Single Family Housing'!U9+'New Single Family Housing'!U39+'New Single Family Housing'!U69+'New Single Family Housing'!AE99+'New Single Family Housing'!AE129+'New Single Family Housing'!U159+'New Single Family Housing'!U189+'New Single Family Housing'!U219+'New Single Family Housing'!U249+'New Single Family Housing'!U279+'New Single Family Housing'!U309+'New Single Family Housing'!U339+'New Single Family Housing'!U369+'New Single Family Housing'!U399+'New Single Family Housing'!P429</f>
        <v>0</v>
      </c>
      <c r="D6" s="138">
        <f t="shared" si="0"/>
        <v>0</v>
      </c>
      <c r="E6" s="138">
        <f t="shared" si="1"/>
        <v>0</v>
      </c>
      <c r="J6" s="69">
        <v>45200</v>
      </c>
      <c r="K6" s="138">
        <f>'New Rental Housing'!O8+'New Rental Housing'!O38+'New Rental Housing'!O68+'New Rental Housing'!O98+'New Rental Housing'!Y128+'New Rental Housing'!O158+'New Rental Housing'!O188+'New Rental Housing'!O218</f>
        <v>0</v>
      </c>
      <c r="L6" s="138">
        <f>'New Rental Housing'!P8+'New Rental Housing'!P38+'New Rental Housing'!P68+'New Rental Housing'!P98+'New Rental Housing'!Z128+'New Rental Housing'!P158+'New Rental Housing'!P188+'New Rental Housing'!P218</f>
        <v>0</v>
      </c>
      <c r="M6" s="138">
        <f t="shared" si="2"/>
        <v>0</v>
      </c>
      <c r="N6" s="138">
        <f t="shared" si="3"/>
        <v>0</v>
      </c>
    </row>
    <row r="7" spans="1:14" ht="15.75" x14ac:dyDescent="0.25">
      <c r="A7" s="69">
        <v>45292</v>
      </c>
      <c r="B7" s="138">
        <f>'New Single Family Housing'!T10+'New Single Family Housing'!T40+'New Single Family Housing'!T70+'New Single Family Housing'!AD100+'New Single Family Housing'!AD130+'New Single Family Housing'!T160+'New Single Family Housing'!T190+'New Single Family Housing'!T220+'New Single Family Housing'!T250+'New Single Family Housing'!T280+'New Single Family Housing'!T310+'New Single Family Housing'!T340+'New Single Family Housing'!T370+'New Single Family Housing'!T400+'New Single Family Housing'!O430</f>
        <v>0</v>
      </c>
      <c r="C7" s="138">
        <f>'New Single Family Housing'!U10+'New Single Family Housing'!U40+'New Single Family Housing'!U70+'New Single Family Housing'!AE100+'New Single Family Housing'!AE130+'New Single Family Housing'!U160+'New Single Family Housing'!U190+'New Single Family Housing'!U220+'New Single Family Housing'!U250+'New Single Family Housing'!U280+'New Single Family Housing'!U310+'New Single Family Housing'!U340+'New Single Family Housing'!U370+'New Single Family Housing'!U400+'New Single Family Housing'!P430</f>
        <v>0</v>
      </c>
      <c r="D7" s="138">
        <f t="shared" si="0"/>
        <v>0</v>
      </c>
      <c r="E7" s="138">
        <f t="shared" si="1"/>
        <v>0</v>
      </c>
      <c r="J7" s="69">
        <v>45292</v>
      </c>
      <c r="K7" s="138">
        <f>'New Rental Housing'!O9+'New Rental Housing'!O39+'New Rental Housing'!O69+'New Rental Housing'!O99+'New Rental Housing'!Y129+'New Rental Housing'!O159+'New Rental Housing'!O189+'New Rental Housing'!O219</f>
        <v>0</v>
      </c>
      <c r="L7" s="138">
        <f>'New Rental Housing'!P9+'New Rental Housing'!P39+'New Rental Housing'!P69+'New Rental Housing'!P99+'New Rental Housing'!Z129+'New Rental Housing'!P159+'New Rental Housing'!P189+'New Rental Housing'!P219</f>
        <v>0</v>
      </c>
      <c r="M7" s="138">
        <f t="shared" si="2"/>
        <v>0</v>
      </c>
      <c r="N7" s="138">
        <f t="shared" si="3"/>
        <v>0</v>
      </c>
    </row>
    <row r="8" spans="1:14" ht="15.75" x14ac:dyDescent="0.25">
      <c r="A8" s="69">
        <v>45383</v>
      </c>
      <c r="B8" s="138">
        <f>'New Single Family Housing'!T11+'New Single Family Housing'!T41+'New Single Family Housing'!T71+'New Single Family Housing'!AD101+'New Single Family Housing'!AD131+'New Single Family Housing'!T161+'New Single Family Housing'!T191+'New Single Family Housing'!T221+'New Single Family Housing'!T251+'New Single Family Housing'!T281+'New Single Family Housing'!T311+'New Single Family Housing'!T341+'New Single Family Housing'!T371+'New Single Family Housing'!T401+'New Single Family Housing'!O431</f>
        <v>0</v>
      </c>
      <c r="C8" s="138">
        <f>'New Single Family Housing'!U11+'New Single Family Housing'!U41+'New Single Family Housing'!U71+'New Single Family Housing'!AE101+'New Single Family Housing'!AE131+'New Single Family Housing'!U161+'New Single Family Housing'!U191+'New Single Family Housing'!U221+'New Single Family Housing'!U251+'New Single Family Housing'!U281+'New Single Family Housing'!U311+'New Single Family Housing'!U341+'New Single Family Housing'!U371+'New Single Family Housing'!U401+'New Single Family Housing'!P431</f>
        <v>0</v>
      </c>
      <c r="D8" s="138">
        <f t="shared" si="0"/>
        <v>0</v>
      </c>
      <c r="E8" s="138">
        <f t="shared" si="1"/>
        <v>0</v>
      </c>
      <c r="J8" s="69">
        <v>45383</v>
      </c>
      <c r="K8" s="138">
        <f>'New Rental Housing'!O10+'New Rental Housing'!O40+'New Rental Housing'!O70+'New Rental Housing'!O100+'New Rental Housing'!Y130+'New Rental Housing'!O160+'New Rental Housing'!O190+'New Rental Housing'!O220</f>
        <v>0</v>
      </c>
      <c r="L8" s="138">
        <f>'New Rental Housing'!P10+'New Rental Housing'!P40+'New Rental Housing'!P70+'New Rental Housing'!P100+'New Rental Housing'!Z130+'New Rental Housing'!P160+'New Rental Housing'!P190+'New Rental Housing'!P220</f>
        <v>0</v>
      </c>
      <c r="M8" s="138">
        <f t="shared" si="2"/>
        <v>0</v>
      </c>
      <c r="N8" s="138">
        <f t="shared" si="3"/>
        <v>0</v>
      </c>
    </row>
    <row r="9" spans="1:14" ht="15.75" x14ac:dyDescent="0.25">
      <c r="A9" s="69">
        <v>45474</v>
      </c>
      <c r="B9" s="138">
        <f>'New Single Family Housing'!T12+'New Single Family Housing'!T42+'New Single Family Housing'!T72+'New Single Family Housing'!AD102+'New Single Family Housing'!AD132+'New Single Family Housing'!T162+'New Single Family Housing'!T192+'New Single Family Housing'!T222+'New Single Family Housing'!T252+'New Single Family Housing'!T282+'New Single Family Housing'!T312+'New Single Family Housing'!T342+'New Single Family Housing'!T372+'New Single Family Housing'!T402+'New Single Family Housing'!O432</f>
        <v>0</v>
      </c>
      <c r="C9" s="138">
        <f>'New Single Family Housing'!U12+'New Single Family Housing'!U42+'New Single Family Housing'!U72+'New Single Family Housing'!AE102+'New Single Family Housing'!AE132+'New Single Family Housing'!U162+'New Single Family Housing'!U192+'New Single Family Housing'!U222+'New Single Family Housing'!U252+'New Single Family Housing'!U282+'New Single Family Housing'!U312+'New Single Family Housing'!U342+'New Single Family Housing'!U372+'New Single Family Housing'!U402+'New Single Family Housing'!P432</f>
        <v>2</v>
      </c>
      <c r="D9" s="138">
        <f t="shared" si="0"/>
        <v>0</v>
      </c>
      <c r="E9" s="138">
        <f t="shared" si="1"/>
        <v>2</v>
      </c>
      <c r="J9" s="69">
        <v>45474</v>
      </c>
      <c r="K9" s="138">
        <f>'New Rental Housing'!O11+'New Rental Housing'!O41+'New Rental Housing'!O71+'New Rental Housing'!O101+'New Rental Housing'!Y131+'New Rental Housing'!O161+'New Rental Housing'!O191+'New Rental Housing'!O221</f>
        <v>0</v>
      </c>
      <c r="L9" s="138">
        <f>'New Rental Housing'!P11+'New Rental Housing'!P41+'New Rental Housing'!P71+'New Rental Housing'!P101+'New Rental Housing'!Z131+'New Rental Housing'!P161+'New Rental Housing'!P191+'New Rental Housing'!P221</f>
        <v>0</v>
      </c>
      <c r="M9" s="138">
        <f t="shared" si="2"/>
        <v>0</v>
      </c>
      <c r="N9" s="138">
        <f t="shared" si="3"/>
        <v>0</v>
      </c>
    </row>
    <row r="10" spans="1:14" ht="15.75" x14ac:dyDescent="0.25">
      <c r="A10" s="3">
        <v>45566</v>
      </c>
      <c r="B10">
        <f>'New Single Family Housing'!T13+'New Single Family Housing'!T43+'New Single Family Housing'!T73+'New Single Family Housing'!AD103+'New Single Family Housing'!AD133+'New Single Family Housing'!T163+'New Single Family Housing'!T193+'New Single Family Housing'!T223+'New Single Family Housing'!T253+'New Single Family Housing'!T283+'New Single Family Housing'!T313+'New Single Family Housing'!T343+'New Single Family Housing'!T373+'New Single Family Housing'!T403+'New Single Family Housing'!O433</f>
        <v>0</v>
      </c>
      <c r="C10">
        <f>'New Single Family Housing'!U13+'New Single Family Housing'!U43+'New Single Family Housing'!U73+'New Single Family Housing'!AE103+'New Single Family Housing'!AE133+'New Single Family Housing'!U163+'New Single Family Housing'!U193+'New Single Family Housing'!U223+'New Single Family Housing'!U253+'New Single Family Housing'!U283+'New Single Family Housing'!U313+'New Single Family Housing'!U343+'New Single Family Housing'!U373+'New Single Family Housing'!U403+'New Single Family Housing'!P433</f>
        <v>0</v>
      </c>
      <c r="D10">
        <f t="shared" si="0"/>
        <v>0</v>
      </c>
      <c r="E10">
        <f t="shared" si="1"/>
        <v>2</v>
      </c>
      <c r="J10" s="3">
        <v>45566</v>
      </c>
      <c r="K10">
        <f>'New Rental Housing'!O12+'New Rental Housing'!O42+'New Rental Housing'!O72+'New Rental Housing'!O102+'New Rental Housing'!Y132+'New Rental Housing'!O162+'New Rental Housing'!O192+'New Rental Housing'!O222</f>
        <v>0</v>
      </c>
      <c r="L10">
        <f>'New Rental Housing'!P12+'New Rental Housing'!P42+'New Rental Housing'!P72+'New Rental Housing'!P102+'New Rental Housing'!Z132+'New Rental Housing'!P162+'New Rental Housing'!P192+'New Rental Housing'!P222</f>
        <v>0</v>
      </c>
      <c r="M10">
        <f t="shared" si="2"/>
        <v>0</v>
      </c>
      <c r="N10">
        <f t="shared" si="3"/>
        <v>0</v>
      </c>
    </row>
    <row r="11" spans="1:14" ht="15.75" x14ac:dyDescent="0.25">
      <c r="A11" s="3">
        <v>45658</v>
      </c>
      <c r="B11">
        <f>'New Single Family Housing'!T14+'New Single Family Housing'!T44+'New Single Family Housing'!T74+'New Single Family Housing'!AD104+'New Single Family Housing'!AD134+'New Single Family Housing'!T164+'New Single Family Housing'!T194+'New Single Family Housing'!T224+'New Single Family Housing'!T254+'New Single Family Housing'!T284+'New Single Family Housing'!T314+'New Single Family Housing'!T344+'New Single Family Housing'!T374+'New Single Family Housing'!T404+'New Single Family Housing'!O434</f>
        <v>88</v>
      </c>
      <c r="C11">
        <f>'New Single Family Housing'!U14+'New Single Family Housing'!U44+'New Single Family Housing'!U74+'New Single Family Housing'!AE104+'New Single Family Housing'!AE134+'New Single Family Housing'!U164+'New Single Family Housing'!U194+'New Single Family Housing'!U224+'New Single Family Housing'!U254+'New Single Family Housing'!U284+'New Single Family Housing'!U314+'New Single Family Housing'!U344+'New Single Family Housing'!U374+'New Single Family Housing'!U404+'New Single Family Housing'!P434</f>
        <v>0</v>
      </c>
      <c r="D11">
        <f t="shared" si="0"/>
        <v>88</v>
      </c>
      <c r="E11">
        <f t="shared" si="1"/>
        <v>2</v>
      </c>
      <c r="J11" s="3">
        <v>45658</v>
      </c>
      <c r="K11">
        <f>'New Rental Housing'!O13+'New Rental Housing'!O43+'New Rental Housing'!O73+'New Rental Housing'!O103+'New Rental Housing'!Y133+'New Rental Housing'!O163+'New Rental Housing'!O193+'New Rental Housing'!O223</f>
        <v>195</v>
      </c>
      <c r="L11">
        <f>'New Rental Housing'!P13+'New Rental Housing'!P43+'New Rental Housing'!P73+'New Rental Housing'!P103+'New Rental Housing'!Z133+'New Rental Housing'!P163+'New Rental Housing'!P193+'New Rental Housing'!P223</f>
        <v>0</v>
      </c>
      <c r="M11">
        <f t="shared" si="2"/>
        <v>195</v>
      </c>
      <c r="N11">
        <f t="shared" si="3"/>
        <v>0</v>
      </c>
    </row>
    <row r="12" spans="1:14" ht="15.75" x14ac:dyDescent="0.25">
      <c r="A12" s="3">
        <v>45748</v>
      </c>
      <c r="B12">
        <f>'New Single Family Housing'!T15+'New Single Family Housing'!T45+'New Single Family Housing'!T75+'New Single Family Housing'!AD105+'New Single Family Housing'!AD135+'New Single Family Housing'!T165+'New Single Family Housing'!T195+'New Single Family Housing'!T225+'New Single Family Housing'!T255+'New Single Family Housing'!T285+'New Single Family Housing'!T315+'New Single Family Housing'!T345+'New Single Family Housing'!T375+'New Single Family Housing'!T405+'New Single Family Housing'!O435</f>
        <v>12</v>
      </c>
      <c r="C12">
        <f>'New Single Family Housing'!U15+'New Single Family Housing'!U45+'New Single Family Housing'!U75+'New Single Family Housing'!AE105+'New Single Family Housing'!AE135+'New Single Family Housing'!U165+'New Single Family Housing'!U195+'New Single Family Housing'!U225+'New Single Family Housing'!U255+'New Single Family Housing'!U285+'New Single Family Housing'!U315+'New Single Family Housing'!U345+'New Single Family Housing'!U375+'New Single Family Housing'!U405+'New Single Family Housing'!P435</f>
        <v>0</v>
      </c>
      <c r="D12">
        <f t="shared" si="0"/>
        <v>100</v>
      </c>
      <c r="E12">
        <f t="shared" si="1"/>
        <v>2</v>
      </c>
      <c r="J12" s="3">
        <v>45748</v>
      </c>
      <c r="K12">
        <f>'New Rental Housing'!O14+'New Rental Housing'!O44+'New Rental Housing'!O74+'New Rental Housing'!O104+'New Rental Housing'!Y134+'New Rental Housing'!O164+'New Rental Housing'!O194+'New Rental Housing'!O224</f>
        <v>30</v>
      </c>
      <c r="L12">
        <f>'New Rental Housing'!P14+'New Rental Housing'!P44+'New Rental Housing'!P74+'New Rental Housing'!P104+'New Rental Housing'!Z134+'New Rental Housing'!P164+'New Rental Housing'!P194+'New Rental Housing'!P224</f>
        <v>0</v>
      </c>
      <c r="M12">
        <f t="shared" si="2"/>
        <v>225</v>
      </c>
      <c r="N12">
        <f t="shared" si="3"/>
        <v>0</v>
      </c>
    </row>
    <row r="13" spans="1:14" ht="15.75" x14ac:dyDescent="0.25">
      <c r="A13" s="3">
        <v>45839</v>
      </c>
      <c r="B13">
        <f>'New Single Family Housing'!T16+'New Single Family Housing'!T46+'New Single Family Housing'!T76+'New Single Family Housing'!AD106+'New Single Family Housing'!AD136+'New Single Family Housing'!T166+'New Single Family Housing'!T196+'New Single Family Housing'!T226+'New Single Family Housing'!T256+'New Single Family Housing'!T286+'New Single Family Housing'!T316+'New Single Family Housing'!T346+'New Single Family Housing'!T376+'New Single Family Housing'!T406+'New Single Family Housing'!O436</f>
        <v>0</v>
      </c>
      <c r="C13">
        <f>'New Single Family Housing'!U16+'New Single Family Housing'!U46+'New Single Family Housing'!U76+'New Single Family Housing'!AE106+'New Single Family Housing'!AE136+'New Single Family Housing'!U166+'New Single Family Housing'!U196+'New Single Family Housing'!U226+'New Single Family Housing'!U256+'New Single Family Housing'!U286+'New Single Family Housing'!U316+'New Single Family Housing'!U346+'New Single Family Housing'!U376+'New Single Family Housing'!U406+'New Single Family Housing'!P436</f>
        <v>0</v>
      </c>
      <c r="D13">
        <f t="shared" si="0"/>
        <v>100</v>
      </c>
      <c r="E13">
        <f t="shared" si="1"/>
        <v>2</v>
      </c>
      <c r="J13" s="3">
        <v>45839</v>
      </c>
      <c r="K13">
        <f>'New Rental Housing'!O15+'New Rental Housing'!O45+'New Rental Housing'!O75+'New Rental Housing'!O105+'New Rental Housing'!Y135+'New Rental Housing'!O165+'New Rental Housing'!O195+'New Rental Housing'!O225</f>
        <v>0</v>
      </c>
      <c r="L13">
        <f>'New Rental Housing'!P15+'New Rental Housing'!P45+'New Rental Housing'!P75+'New Rental Housing'!P105+'New Rental Housing'!Z135+'New Rental Housing'!P165+'New Rental Housing'!P195+'New Rental Housing'!P225</f>
        <v>0</v>
      </c>
      <c r="M13">
        <f t="shared" si="2"/>
        <v>225</v>
      </c>
      <c r="N13">
        <f t="shared" si="3"/>
        <v>0</v>
      </c>
    </row>
    <row r="14" spans="1:14" ht="15.75" x14ac:dyDescent="0.25">
      <c r="A14" s="3">
        <v>45931</v>
      </c>
      <c r="B14">
        <f>'New Single Family Housing'!T17+'New Single Family Housing'!T47+'New Single Family Housing'!T77+'New Single Family Housing'!AD107+'New Single Family Housing'!AD137+'New Single Family Housing'!T167+'New Single Family Housing'!T197+'New Single Family Housing'!T227+'New Single Family Housing'!T257+'New Single Family Housing'!T287+'New Single Family Housing'!T317+'New Single Family Housing'!T347+'New Single Family Housing'!T377+'New Single Family Housing'!T407+'New Single Family Housing'!O437</f>
        <v>0</v>
      </c>
      <c r="C14">
        <f>'New Single Family Housing'!U17+'New Single Family Housing'!U47+'New Single Family Housing'!U77+'New Single Family Housing'!AE107+'New Single Family Housing'!AE137+'New Single Family Housing'!U167+'New Single Family Housing'!U197+'New Single Family Housing'!U227+'New Single Family Housing'!U257+'New Single Family Housing'!U287+'New Single Family Housing'!U317+'New Single Family Housing'!U347+'New Single Family Housing'!U377+'New Single Family Housing'!U407+'New Single Family Housing'!P437</f>
        <v>0</v>
      </c>
      <c r="D14">
        <f t="shared" si="0"/>
        <v>100</v>
      </c>
      <c r="E14">
        <f t="shared" si="1"/>
        <v>2</v>
      </c>
      <c r="J14" s="3">
        <v>45931</v>
      </c>
      <c r="K14">
        <f>'New Rental Housing'!O16+'New Rental Housing'!O46+'New Rental Housing'!O76+'New Rental Housing'!O106+'New Rental Housing'!Y136+'New Rental Housing'!O166+'New Rental Housing'!O196+'New Rental Housing'!O226</f>
        <v>0</v>
      </c>
      <c r="L14">
        <f>'New Rental Housing'!P16+'New Rental Housing'!P46+'New Rental Housing'!P76+'New Rental Housing'!P106+'New Rental Housing'!Z136+'New Rental Housing'!P166+'New Rental Housing'!P196+'New Rental Housing'!P226</f>
        <v>0</v>
      </c>
      <c r="M14">
        <f t="shared" si="2"/>
        <v>225</v>
      </c>
      <c r="N14">
        <f t="shared" si="3"/>
        <v>0</v>
      </c>
    </row>
    <row r="15" spans="1:14" ht="15.75" x14ac:dyDescent="0.25">
      <c r="A15" s="3">
        <v>46023</v>
      </c>
      <c r="B15">
        <f>'New Single Family Housing'!T18+'New Single Family Housing'!T48+'New Single Family Housing'!T78+'New Single Family Housing'!AD108+'New Single Family Housing'!AD138+'New Single Family Housing'!T168+'New Single Family Housing'!T198+'New Single Family Housing'!T228+'New Single Family Housing'!T258+'New Single Family Housing'!T288+'New Single Family Housing'!T318+'New Single Family Housing'!T348+'New Single Family Housing'!T378+'New Single Family Housing'!T408+'New Single Family Housing'!O438</f>
        <v>20</v>
      </c>
      <c r="C15">
        <f>'New Single Family Housing'!U18+'New Single Family Housing'!U48+'New Single Family Housing'!U78+'New Single Family Housing'!AE108+'New Single Family Housing'!AE138+'New Single Family Housing'!U168+'New Single Family Housing'!U198+'New Single Family Housing'!U228+'New Single Family Housing'!U258+'New Single Family Housing'!U288+'New Single Family Housing'!U318+'New Single Family Housing'!U348+'New Single Family Housing'!U378+'New Single Family Housing'!U408+'New Single Family Housing'!P438</f>
        <v>0</v>
      </c>
      <c r="D15">
        <f t="shared" si="0"/>
        <v>120</v>
      </c>
      <c r="E15">
        <f t="shared" si="1"/>
        <v>2</v>
      </c>
      <c r="J15" s="3">
        <v>46023</v>
      </c>
      <c r="K15">
        <f>'New Rental Housing'!O17+'New Rental Housing'!O47+'New Rental Housing'!O77+'New Rental Housing'!O107+'New Rental Housing'!Y137+'New Rental Housing'!O167+'New Rental Housing'!O197+'New Rental Housing'!O227</f>
        <v>0</v>
      </c>
      <c r="L15">
        <f>'New Rental Housing'!P17+'New Rental Housing'!P47+'New Rental Housing'!P77+'New Rental Housing'!P107+'New Rental Housing'!Z137+'New Rental Housing'!P167+'New Rental Housing'!P197+'New Rental Housing'!P227</f>
        <v>0</v>
      </c>
      <c r="M15">
        <f t="shared" si="2"/>
        <v>225</v>
      </c>
      <c r="N15">
        <f t="shared" si="3"/>
        <v>0</v>
      </c>
    </row>
    <row r="16" spans="1:14" ht="15.75" x14ac:dyDescent="0.25">
      <c r="A16" s="3">
        <v>46113</v>
      </c>
      <c r="B16">
        <f>'New Single Family Housing'!T19+'New Single Family Housing'!T49+'New Single Family Housing'!T79+'New Single Family Housing'!AD109+'New Single Family Housing'!AD139+'New Single Family Housing'!T169+'New Single Family Housing'!T199+'New Single Family Housing'!T229+'New Single Family Housing'!T259+'New Single Family Housing'!T289+'New Single Family Housing'!T319+'New Single Family Housing'!T349+'New Single Family Housing'!T379+'New Single Family Housing'!T409+'New Single Family Housing'!O439</f>
        <v>0</v>
      </c>
      <c r="C16">
        <f>'New Single Family Housing'!U19+'New Single Family Housing'!U49+'New Single Family Housing'!U79+'New Single Family Housing'!AE109+'New Single Family Housing'!AE139+'New Single Family Housing'!U169+'New Single Family Housing'!U199+'New Single Family Housing'!U229+'New Single Family Housing'!U259+'New Single Family Housing'!U289+'New Single Family Housing'!U319+'New Single Family Housing'!U349+'New Single Family Housing'!U379+'New Single Family Housing'!U409+'New Single Family Housing'!P439</f>
        <v>0</v>
      </c>
      <c r="D16">
        <f t="shared" si="0"/>
        <v>120</v>
      </c>
      <c r="E16">
        <f t="shared" si="1"/>
        <v>2</v>
      </c>
      <c r="J16" s="3">
        <v>46113</v>
      </c>
      <c r="K16">
        <f>'New Rental Housing'!O18+'New Rental Housing'!O48+'New Rental Housing'!O78+'New Rental Housing'!O108+'New Rental Housing'!Y138+'New Rental Housing'!O168+'New Rental Housing'!O198+'New Rental Housing'!O228</f>
        <v>0</v>
      </c>
      <c r="L16">
        <f>'New Rental Housing'!P18+'New Rental Housing'!P48+'New Rental Housing'!P78+'New Rental Housing'!P108+'New Rental Housing'!Z138+'New Rental Housing'!P168+'New Rental Housing'!P198+'New Rental Housing'!P228</f>
        <v>0</v>
      </c>
      <c r="M16">
        <f t="shared" si="2"/>
        <v>225</v>
      </c>
      <c r="N16">
        <f t="shared" si="3"/>
        <v>0</v>
      </c>
    </row>
    <row r="17" spans="1:14" ht="15.75" x14ac:dyDescent="0.25">
      <c r="A17" s="3">
        <v>46204</v>
      </c>
      <c r="B17">
        <f>'New Single Family Housing'!T20+'New Single Family Housing'!T50+'New Single Family Housing'!T80+'New Single Family Housing'!AD110+'New Single Family Housing'!AD140+'New Single Family Housing'!T170+'New Single Family Housing'!T200+'New Single Family Housing'!T230+'New Single Family Housing'!T260+'New Single Family Housing'!T290+'New Single Family Housing'!T320+'New Single Family Housing'!T350+'New Single Family Housing'!T380+'New Single Family Housing'!T410+'New Single Family Housing'!O440</f>
        <v>0</v>
      </c>
      <c r="C17">
        <f>'New Single Family Housing'!U20+'New Single Family Housing'!U50+'New Single Family Housing'!U80+'New Single Family Housing'!AE110+'New Single Family Housing'!AE140+'New Single Family Housing'!U170+'New Single Family Housing'!U200+'New Single Family Housing'!U230+'New Single Family Housing'!U260+'New Single Family Housing'!U290+'New Single Family Housing'!U320+'New Single Family Housing'!U350+'New Single Family Housing'!U380+'New Single Family Housing'!U410+'New Single Family Housing'!P440</f>
        <v>0</v>
      </c>
      <c r="D17">
        <f t="shared" si="0"/>
        <v>120</v>
      </c>
      <c r="E17">
        <f t="shared" si="1"/>
        <v>2</v>
      </c>
      <c r="J17" s="3">
        <v>46204</v>
      </c>
      <c r="K17">
        <f>'New Rental Housing'!O19+'New Rental Housing'!O49+'New Rental Housing'!O79+'New Rental Housing'!O109+'New Rental Housing'!Y139+'New Rental Housing'!O169+'New Rental Housing'!O199+'New Rental Housing'!O229</f>
        <v>0</v>
      </c>
      <c r="L17">
        <f>'New Rental Housing'!P19+'New Rental Housing'!P49+'New Rental Housing'!P79+'New Rental Housing'!P109+'New Rental Housing'!Z139+'New Rental Housing'!P169+'New Rental Housing'!P199+'New Rental Housing'!P229</f>
        <v>0</v>
      </c>
      <c r="M17">
        <f t="shared" si="2"/>
        <v>225</v>
      </c>
      <c r="N17">
        <f t="shared" si="3"/>
        <v>0</v>
      </c>
    </row>
    <row r="18" spans="1:14" ht="15.75" x14ac:dyDescent="0.25">
      <c r="A18" s="3">
        <v>46296</v>
      </c>
      <c r="B18">
        <f>'New Single Family Housing'!T21+'New Single Family Housing'!T51+'New Single Family Housing'!T81+'New Single Family Housing'!AD111+'New Single Family Housing'!AD141+'New Single Family Housing'!T171+'New Single Family Housing'!T201+'New Single Family Housing'!T231+'New Single Family Housing'!T261+'New Single Family Housing'!T291+'New Single Family Housing'!T321+'New Single Family Housing'!T351+'New Single Family Housing'!T381+'New Single Family Housing'!T411+'New Single Family Housing'!O441</f>
        <v>0</v>
      </c>
      <c r="C18">
        <f>'New Single Family Housing'!U21+'New Single Family Housing'!U51+'New Single Family Housing'!U81+'New Single Family Housing'!AE111+'New Single Family Housing'!AE141+'New Single Family Housing'!U171+'New Single Family Housing'!U201+'New Single Family Housing'!U231+'New Single Family Housing'!U261+'New Single Family Housing'!U291+'New Single Family Housing'!U321+'New Single Family Housing'!U351+'New Single Family Housing'!U381+'New Single Family Housing'!U411+'New Single Family Housing'!P441</f>
        <v>0</v>
      </c>
      <c r="D18">
        <f t="shared" si="0"/>
        <v>120</v>
      </c>
      <c r="E18">
        <f t="shared" si="1"/>
        <v>2</v>
      </c>
      <c r="J18" s="3">
        <v>46296</v>
      </c>
      <c r="K18">
        <f>'New Rental Housing'!O20+'New Rental Housing'!O50+'New Rental Housing'!O80+'New Rental Housing'!O110+'New Rental Housing'!Y140+'New Rental Housing'!O170+'New Rental Housing'!O200+'New Rental Housing'!O230</f>
        <v>0</v>
      </c>
      <c r="L18">
        <f>'New Rental Housing'!P20+'New Rental Housing'!P50+'New Rental Housing'!P80+'New Rental Housing'!P110+'New Rental Housing'!Z140+'New Rental Housing'!P170+'New Rental Housing'!P200+'New Rental Housing'!P230</f>
        <v>0</v>
      </c>
      <c r="M18">
        <f t="shared" si="2"/>
        <v>225</v>
      </c>
      <c r="N18">
        <f t="shared" si="3"/>
        <v>0</v>
      </c>
    </row>
    <row r="19" spans="1:14" ht="15.75" x14ac:dyDescent="0.25">
      <c r="A19" s="3">
        <v>46388</v>
      </c>
      <c r="B19">
        <f>'New Single Family Housing'!T22+'New Single Family Housing'!T52+'New Single Family Housing'!T82+'New Single Family Housing'!AD112+'New Single Family Housing'!AD142+'New Single Family Housing'!T172+'New Single Family Housing'!T202+'New Single Family Housing'!T232+'New Single Family Housing'!T262+'New Single Family Housing'!T292+'New Single Family Housing'!T322+'New Single Family Housing'!T352+'New Single Family Housing'!T382+'New Single Family Housing'!T412+'New Single Family Housing'!O442</f>
        <v>0</v>
      </c>
      <c r="C19">
        <f>'New Single Family Housing'!U22+'New Single Family Housing'!U52+'New Single Family Housing'!U82+'New Single Family Housing'!AE112+'New Single Family Housing'!AE142+'New Single Family Housing'!U172+'New Single Family Housing'!U202+'New Single Family Housing'!U232+'New Single Family Housing'!U262+'New Single Family Housing'!U292+'New Single Family Housing'!U322+'New Single Family Housing'!U352+'New Single Family Housing'!U382+'New Single Family Housing'!U412+'New Single Family Housing'!P442</f>
        <v>0</v>
      </c>
      <c r="D19">
        <f t="shared" si="0"/>
        <v>120</v>
      </c>
      <c r="E19">
        <f t="shared" si="1"/>
        <v>2</v>
      </c>
      <c r="J19" s="3">
        <v>46388</v>
      </c>
      <c r="K19">
        <f>'New Rental Housing'!O21+'New Rental Housing'!O51+'New Rental Housing'!O81+'New Rental Housing'!O111+'New Rental Housing'!Y141+'New Rental Housing'!O171+'New Rental Housing'!O201+'New Rental Housing'!O231</f>
        <v>0</v>
      </c>
      <c r="L19">
        <f>'New Rental Housing'!P21+'New Rental Housing'!P51+'New Rental Housing'!P81+'New Rental Housing'!P111+'New Rental Housing'!Z141+'New Rental Housing'!P171+'New Rental Housing'!P201+'New Rental Housing'!P231</f>
        <v>0</v>
      </c>
      <c r="M19">
        <f t="shared" si="2"/>
        <v>225</v>
      </c>
      <c r="N19">
        <f t="shared" si="3"/>
        <v>0</v>
      </c>
    </row>
    <row r="20" spans="1:14" ht="15.75" x14ac:dyDescent="0.25">
      <c r="A20" s="3">
        <v>46478</v>
      </c>
      <c r="B20">
        <f>'New Single Family Housing'!T23+'New Single Family Housing'!T53+'New Single Family Housing'!T83+'New Single Family Housing'!AD113+'New Single Family Housing'!AD143+'New Single Family Housing'!T173+'New Single Family Housing'!T203+'New Single Family Housing'!T233+'New Single Family Housing'!T263+'New Single Family Housing'!T293+'New Single Family Housing'!T323+'New Single Family Housing'!T353+'New Single Family Housing'!T383+'New Single Family Housing'!T413+'New Single Family Housing'!O443</f>
        <v>0</v>
      </c>
      <c r="C20">
        <f>'New Single Family Housing'!U23+'New Single Family Housing'!U53+'New Single Family Housing'!U83+'New Single Family Housing'!AE113+'New Single Family Housing'!AE143+'New Single Family Housing'!U173+'New Single Family Housing'!U203+'New Single Family Housing'!U233+'New Single Family Housing'!U263+'New Single Family Housing'!U293+'New Single Family Housing'!U323+'New Single Family Housing'!U353+'New Single Family Housing'!U383+'New Single Family Housing'!U413+'New Single Family Housing'!P443</f>
        <v>0</v>
      </c>
      <c r="D20">
        <f t="shared" si="0"/>
        <v>120</v>
      </c>
      <c r="E20">
        <f t="shared" si="1"/>
        <v>2</v>
      </c>
      <c r="J20" s="3">
        <v>46478</v>
      </c>
      <c r="K20">
        <f>'New Rental Housing'!O22+'New Rental Housing'!O52+'New Rental Housing'!O82+'New Rental Housing'!O112+'New Rental Housing'!Y142+'New Rental Housing'!O172+'New Rental Housing'!O202+'New Rental Housing'!O232</f>
        <v>0</v>
      </c>
      <c r="L20">
        <f>'New Rental Housing'!P22+'New Rental Housing'!P52+'New Rental Housing'!P82+'New Rental Housing'!P112+'New Rental Housing'!Z142+'New Rental Housing'!P172+'New Rental Housing'!P202+'New Rental Housing'!P232</f>
        <v>0</v>
      </c>
      <c r="M20">
        <f t="shared" si="2"/>
        <v>225</v>
      </c>
      <c r="N20">
        <f t="shared" si="3"/>
        <v>0</v>
      </c>
    </row>
    <row r="21" spans="1:14" ht="15.75" x14ac:dyDescent="0.25">
      <c r="A21" s="3">
        <v>46569</v>
      </c>
      <c r="B21">
        <f>'New Single Family Housing'!T24+'New Single Family Housing'!T54+'New Single Family Housing'!T84+'New Single Family Housing'!AD114+'New Single Family Housing'!AD144+'New Single Family Housing'!T174+'New Single Family Housing'!T204+'New Single Family Housing'!T234+'New Single Family Housing'!T264+'New Single Family Housing'!T294+'New Single Family Housing'!T324+'New Single Family Housing'!T354+'New Single Family Housing'!T384+'New Single Family Housing'!T414+'New Single Family Housing'!O444</f>
        <v>0</v>
      </c>
      <c r="C21">
        <f>'New Single Family Housing'!U24+'New Single Family Housing'!U54+'New Single Family Housing'!U84+'New Single Family Housing'!AE114+'New Single Family Housing'!AE144+'New Single Family Housing'!U174+'New Single Family Housing'!U204+'New Single Family Housing'!U234+'New Single Family Housing'!U264+'New Single Family Housing'!U294+'New Single Family Housing'!U324+'New Single Family Housing'!U354+'New Single Family Housing'!U384+'New Single Family Housing'!U414+'New Single Family Housing'!P444</f>
        <v>0</v>
      </c>
      <c r="D21">
        <f t="shared" si="0"/>
        <v>120</v>
      </c>
      <c r="E21">
        <f t="shared" si="1"/>
        <v>2</v>
      </c>
      <c r="J21" s="3">
        <v>46569</v>
      </c>
      <c r="K21">
        <f>'New Rental Housing'!O23+'New Rental Housing'!O53+'New Rental Housing'!O83+'New Rental Housing'!O113+'New Rental Housing'!Y143+'New Rental Housing'!O173+'New Rental Housing'!O203+'New Rental Housing'!O233</f>
        <v>0</v>
      </c>
      <c r="L21">
        <f>'New Rental Housing'!P23+'New Rental Housing'!P53+'New Rental Housing'!P83+'New Rental Housing'!P113+'New Rental Housing'!Z143+'New Rental Housing'!P173+'New Rental Housing'!P203+'New Rental Housing'!P233</f>
        <v>0</v>
      </c>
      <c r="M21">
        <f t="shared" si="2"/>
        <v>225</v>
      </c>
      <c r="N21">
        <f t="shared" si="3"/>
        <v>0</v>
      </c>
    </row>
    <row r="22" spans="1:14" ht="15.75" x14ac:dyDescent="0.25">
      <c r="A22" s="3">
        <v>46661</v>
      </c>
      <c r="B22">
        <f>'New Single Family Housing'!T25+'New Single Family Housing'!T55+'New Single Family Housing'!T85+'New Single Family Housing'!AD115+'New Single Family Housing'!AD145+'New Single Family Housing'!T175+'New Single Family Housing'!T205+'New Single Family Housing'!T235+'New Single Family Housing'!T265+'New Single Family Housing'!T295+'New Single Family Housing'!T325+'New Single Family Housing'!T355+'New Single Family Housing'!T385+'New Single Family Housing'!T415+'New Single Family Housing'!O445</f>
        <v>0</v>
      </c>
      <c r="C22">
        <f>'New Single Family Housing'!U25+'New Single Family Housing'!U55+'New Single Family Housing'!U85+'New Single Family Housing'!AE115+'New Single Family Housing'!AE145+'New Single Family Housing'!U175+'New Single Family Housing'!U205+'New Single Family Housing'!U235+'New Single Family Housing'!U265+'New Single Family Housing'!U295+'New Single Family Housing'!U325+'New Single Family Housing'!U355+'New Single Family Housing'!U385+'New Single Family Housing'!U415+'New Single Family Housing'!P445</f>
        <v>0</v>
      </c>
      <c r="D22">
        <f t="shared" si="0"/>
        <v>120</v>
      </c>
      <c r="E22">
        <f t="shared" si="1"/>
        <v>2</v>
      </c>
      <c r="J22" s="3">
        <v>46661</v>
      </c>
      <c r="K22">
        <f>'New Rental Housing'!O24+'New Rental Housing'!O54+'New Rental Housing'!O84+'New Rental Housing'!O114+'New Rental Housing'!Y144+'New Rental Housing'!O174+'New Rental Housing'!O204+'New Rental Housing'!O234</f>
        <v>0</v>
      </c>
      <c r="L22">
        <f>'New Rental Housing'!P24+'New Rental Housing'!P54+'New Rental Housing'!P84+'New Rental Housing'!P114+'New Rental Housing'!Z144+'New Rental Housing'!P174+'New Rental Housing'!P204+'New Rental Housing'!P234</f>
        <v>0</v>
      </c>
      <c r="M22">
        <f t="shared" si="2"/>
        <v>225</v>
      </c>
      <c r="N22">
        <f t="shared" si="3"/>
        <v>0</v>
      </c>
    </row>
    <row r="23" spans="1:14" ht="15.75" x14ac:dyDescent="0.25">
      <c r="A23" s="3">
        <v>46753</v>
      </c>
      <c r="B23">
        <f>'New Single Family Housing'!T26+'New Single Family Housing'!T56+'New Single Family Housing'!T86+'New Single Family Housing'!AD116+'New Single Family Housing'!AD146+'New Single Family Housing'!T176+'New Single Family Housing'!T206+'New Single Family Housing'!T236+'New Single Family Housing'!T266+'New Single Family Housing'!T296+'New Single Family Housing'!T326+'New Single Family Housing'!T356+'New Single Family Housing'!T386+'New Single Family Housing'!T416+'New Single Family Housing'!O446</f>
        <v>0</v>
      </c>
      <c r="C23">
        <f>'New Single Family Housing'!U26+'New Single Family Housing'!U56+'New Single Family Housing'!U86+'New Single Family Housing'!AE116+'New Single Family Housing'!AE146+'New Single Family Housing'!U176+'New Single Family Housing'!U206+'New Single Family Housing'!U236+'New Single Family Housing'!U266+'New Single Family Housing'!U296+'New Single Family Housing'!U326+'New Single Family Housing'!U356+'New Single Family Housing'!U386+'New Single Family Housing'!U416+'New Single Family Housing'!P446</f>
        <v>0</v>
      </c>
      <c r="D23">
        <f t="shared" si="0"/>
        <v>120</v>
      </c>
      <c r="E23">
        <f t="shared" si="1"/>
        <v>2</v>
      </c>
      <c r="J23" s="3">
        <v>46753</v>
      </c>
      <c r="K23">
        <f>'New Rental Housing'!O25+'New Rental Housing'!O55+'New Rental Housing'!O85+'New Rental Housing'!O115+'New Rental Housing'!Y145+'New Rental Housing'!O175+'New Rental Housing'!O205+'New Rental Housing'!O235</f>
        <v>0</v>
      </c>
      <c r="L23">
        <f>'New Rental Housing'!P25+'New Rental Housing'!P55+'New Rental Housing'!P85+'New Rental Housing'!P115+'New Rental Housing'!Z145+'New Rental Housing'!P175+'New Rental Housing'!P205+'New Rental Housing'!P235</f>
        <v>0</v>
      </c>
      <c r="M23">
        <f t="shared" si="2"/>
        <v>225</v>
      </c>
      <c r="N23">
        <f t="shared" si="3"/>
        <v>0</v>
      </c>
    </row>
    <row r="24" spans="1:14" ht="15.75" x14ac:dyDescent="0.25">
      <c r="A24" s="3">
        <v>46844</v>
      </c>
      <c r="B24">
        <f>'New Single Family Housing'!T27+'New Single Family Housing'!T57+'New Single Family Housing'!T87+'New Single Family Housing'!AD117+'New Single Family Housing'!AD147+'New Single Family Housing'!T177+'New Single Family Housing'!T207+'New Single Family Housing'!T237+'New Single Family Housing'!T267+'New Single Family Housing'!T297+'New Single Family Housing'!T327+'New Single Family Housing'!T357+'New Single Family Housing'!T387+'New Single Family Housing'!T417+'New Single Family Housing'!O447</f>
        <v>0</v>
      </c>
      <c r="C24">
        <f>'New Single Family Housing'!U27+'New Single Family Housing'!U57+'New Single Family Housing'!U87+'New Single Family Housing'!AE117+'New Single Family Housing'!AE147+'New Single Family Housing'!U177+'New Single Family Housing'!U207+'New Single Family Housing'!U237+'New Single Family Housing'!U267+'New Single Family Housing'!U297+'New Single Family Housing'!U327+'New Single Family Housing'!U357+'New Single Family Housing'!U387+'New Single Family Housing'!U417+'New Single Family Housing'!P447</f>
        <v>0</v>
      </c>
      <c r="D24">
        <f t="shared" si="0"/>
        <v>120</v>
      </c>
      <c r="E24">
        <f t="shared" si="1"/>
        <v>2</v>
      </c>
      <c r="J24" s="3">
        <v>46844</v>
      </c>
      <c r="K24">
        <f>'New Rental Housing'!O26+'New Rental Housing'!O56+'New Rental Housing'!O86+'New Rental Housing'!O116+'New Rental Housing'!Y146+'New Rental Housing'!O176+'New Rental Housing'!O206+'New Rental Housing'!O236</f>
        <v>0</v>
      </c>
      <c r="L24">
        <f>'New Rental Housing'!P26+'New Rental Housing'!P56+'New Rental Housing'!P86+'New Rental Housing'!P116+'New Rental Housing'!Z146+'New Rental Housing'!P176+'New Rental Housing'!P206+'New Rental Housing'!P236</f>
        <v>0</v>
      </c>
      <c r="M24">
        <f t="shared" si="2"/>
        <v>225</v>
      </c>
      <c r="N24">
        <f t="shared" si="3"/>
        <v>0</v>
      </c>
    </row>
    <row r="25" spans="1:14" ht="15.75" x14ac:dyDescent="0.25">
      <c r="A25" s="3">
        <v>46935</v>
      </c>
      <c r="B25">
        <f>'New Single Family Housing'!T28+'New Single Family Housing'!T58+'New Single Family Housing'!T88+'New Single Family Housing'!AD118+'New Single Family Housing'!AD148+'New Single Family Housing'!T178+'New Single Family Housing'!T208+'New Single Family Housing'!T238+'New Single Family Housing'!T268+'New Single Family Housing'!T298+'New Single Family Housing'!T328+'New Single Family Housing'!T358+'New Single Family Housing'!T388+'New Single Family Housing'!T418+'New Single Family Housing'!O448</f>
        <v>0</v>
      </c>
      <c r="C25">
        <f>'New Single Family Housing'!U28+'New Single Family Housing'!U58+'New Single Family Housing'!U88+'New Single Family Housing'!AE118+'New Single Family Housing'!AE148+'New Single Family Housing'!U178+'New Single Family Housing'!U208+'New Single Family Housing'!U238+'New Single Family Housing'!U268+'New Single Family Housing'!U298+'New Single Family Housing'!U328+'New Single Family Housing'!U358+'New Single Family Housing'!U388+'New Single Family Housing'!U418+'New Single Family Housing'!P448</f>
        <v>0</v>
      </c>
      <c r="D25">
        <f t="shared" si="0"/>
        <v>120</v>
      </c>
      <c r="E25">
        <f>E24+C25</f>
        <v>2</v>
      </c>
      <c r="J25" s="3">
        <v>46935</v>
      </c>
      <c r="K25">
        <f>'New Rental Housing'!O27+'New Rental Housing'!O57+'New Rental Housing'!O87+'New Rental Housing'!O117+'New Rental Housing'!Y147+'New Rental Housing'!O177+'New Rental Housing'!O207+'New Rental Housing'!O237</f>
        <v>0</v>
      </c>
      <c r="L25">
        <f>'New Rental Housing'!P27+'New Rental Housing'!P57+'New Rental Housing'!P87+'New Rental Housing'!P117+'New Rental Housing'!Z147+'New Rental Housing'!P177+'New Rental Housing'!P207+'New Rental Housing'!P237</f>
        <v>0</v>
      </c>
      <c r="M25">
        <f t="shared" si="2"/>
        <v>225</v>
      </c>
      <c r="N25">
        <f t="shared" si="3"/>
        <v>0</v>
      </c>
    </row>
    <row r="27" spans="1:14" ht="30" x14ac:dyDescent="0.25">
      <c r="A27" s="66" t="s">
        <v>17</v>
      </c>
      <c r="B27" s="59" t="s">
        <v>70</v>
      </c>
      <c r="C27" s="60" t="s">
        <v>61</v>
      </c>
      <c r="D27" s="60" t="s">
        <v>71</v>
      </c>
      <c r="E27" s="60" t="s">
        <v>62</v>
      </c>
      <c r="J27" s="66" t="s">
        <v>18</v>
      </c>
      <c r="K27" s="59" t="s">
        <v>70</v>
      </c>
      <c r="L27" s="60" t="s">
        <v>61</v>
      </c>
      <c r="M27" s="60" t="s">
        <v>71</v>
      </c>
      <c r="N27" s="60" t="s">
        <v>62</v>
      </c>
    </row>
    <row r="28" spans="1:14" ht="15.75" x14ac:dyDescent="0.25">
      <c r="A28" s="69">
        <v>44835</v>
      </c>
      <c r="B28" s="138">
        <f>Rehab!O4+Rehab!O34</f>
        <v>0</v>
      </c>
      <c r="C28" s="138">
        <f>Rehab!P4+Rehab!P34</f>
        <v>0</v>
      </c>
      <c r="D28" s="138">
        <f>B28</f>
        <v>0</v>
      </c>
      <c r="E28" s="138">
        <f>C28</f>
        <v>0</v>
      </c>
      <c r="J28" s="69">
        <v>44835</v>
      </c>
      <c r="K28" s="138">
        <f>Trees!Y4+Trees!Y34+Trees!Y64+Trees!Y94+Trees!O124+Trees!O154+Trees!O184+Trees!O214</f>
        <v>0</v>
      </c>
      <c r="L28" s="138">
        <f>Trees!Z4+Trees!Z34+Trees!Z64+Trees!Z94+Trees!P124+Trees!P154+Trees!P184+Trees!P214</f>
        <v>0</v>
      </c>
      <c r="M28" s="138">
        <f>K28</f>
        <v>0</v>
      </c>
      <c r="N28" s="138">
        <f>L28</f>
        <v>0</v>
      </c>
    </row>
    <row r="29" spans="1:14" ht="15.75" x14ac:dyDescent="0.25">
      <c r="A29" s="69">
        <v>44927</v>
      </c>
      <c r="B29" s="138">
        <f>Rehab!O5+Rehab!O35</f>
        <v>0</v>
      </c>
      <c r="C29" s="138">
        <f>Rehab!P5+Rehab!P35</f>
        <v>0</v>
      </c>
      <c r="D29" s="138">
        <f>D28+B29</f>
        <v>0</v>
      </c>
      <c r="E29" s="138">
        <f>E28+C29</f>
        <v>0</v>
      </c>
      <c r="J29" s="69">
        <v>44927</v>
      </c>
      <c r="K29" s="138">
        <f>Trees!Y5+Trees!Y35+Trees!Y65+Trees!Y95+Trees!O125+Trees!O155+Trees!O185+Trees!O215</f>
        <v>0</v>
      </c>
      <c r="L29" s="138">
        <f>Trees!Z5+Trees!Z35+Trees!Z65+Trees!Z95+Trees!P125+Trees!P155+Trees!P185+Trees!P215</f>
        <v>0</v>
      </c>
      <c r="M29" s="138">
        <f>M28+K29</f>
        <v>0</v>
      </c>
      <c r="N29" s="138">
        <f>N28+L29</f>
        <v>0</v>
      </c>
    </row>
    <row r="30" spans="1:14" ht="15.75" x14ac:dyDescent="0.25">
      <c r="A30" s="69">
        <v>45017</v>
      </c>
      <c r="B30" s="138">
        <f>Rehab!O6+Rehab!O36</f>
        <v>0</v>
      </c>
      <c r="C30" s="138">
        <f>Rehab!P6+Rehab!P36</f>
        <v>0</v>
      </c>
      <c r="D30" s="138">
        <f t="shared" ref="D30:D51" si="4">D29+B30</f>
        <v>0</v>
      </c>
      <c r="E30" s="138">
        <f t="shared" ref="E30:E51" si="5">E29+C30</f>
        <v>0</v>
      </c>
      <c r="J30" s="69">
        <v>45017</v>
      </c>
      <c r="K30" s="138">
        <f>Trees!Y6+Trees!Y36+Trees!Y66+Trees!Y96+Trees!O126+Trees!O156+Trees!O186+Trees!O216</f>
        <v>0</v>
      </c>
      <c r="L30" s="138">
        <f>Trees!Z6+Trees!Z36+Trees!Z66+Trees!Z96+Trees!P126+Trees!P156+Trees!P186+Trees!P216</f>
        <v>0</v>
      </c>
      <c r="M30" s="138">
        <f t="shared" ref="M30:M51" si="6">M29+K30</f>
        <v>0</v>
      </c>
      <c r="N30" s="138">
        <f t="shared" ref="N30:N51" si="7">N29+L30</f>
        <v>0</v>
      </c>
    </row>
    <row r="31" spans="1:14" ht="15.75" x14ac:dyDescent="0.25">
      <c r="A31" s="69">
        <v>45108</v>
      </c>
      <c r="B31" s="138">
        <f>Rehab!O7+Rehab!O37</f>
        <v>0</v>
      </c>
      <c r="C31" s="138">
        <f>Rehab!P7+Rehab!P37</f>
        <v>0</v>
      </c>
      <c r="D31" s="138">
        <f t="shared" si="4"/>
        <v>0</v>
      </c>
      <c r="E31" s="138">
        <f t="shared" si="5"/>
        <v>0</v>
      </c>
      <c r="J31" s="69">
        <v>45108</v>
      </c>
      <c r="K31" s="138">
        <f>Trees!Y7+Trees!Y37+Trees!Y67+Trees!Y97+Trees!O127+Trees!O157+Trees!O187+Trees!O217</f>
        <v>0</v>
      </c>
      <c r="L31" s="138">
        <f>Trees!Z7+Trees!Z37+Trees!Z67+Trees!Z97+Trees!P127+Trees!P157+Trees!P187+Trees!P217</f>
        <v>0</v>
      </c>
      <c r="M31" s="138">
        <f t="shared" si="6"/>
        <v>0</v>
      </c>
      <c r="N31" s="138">
        <f t="shared" si="7"/>
        <v>0</v>
      </c>
    </row>
    <row r="32" spans="1:14" ht="15.75" x14ac:dyDescent="0.25">
      <c r="A32" s="69">
        <v>45200</v>
      </c>
      <c r="B32" s="138">
        <f>Rehab!O8+Rehab!O38</f>
        <v>2</v>
      </c>
      <c r="C32" s="138">
        <f>Rehab!P8+Rehab!P38</f>
        <v>0</v>
      </c>
      <c r="D32" s="138">
        <f t="shared" si="4"/>
        <v>2</v>
      </c>
      <c r="E32" s="138">
        <f t="shared" si="5"/>
        <v>0</v>
      </c>
      <c r="J32" s="69">
        <v>45200</v>
      </c>
      <c r="K32" s="138">
        <f>Trees!Y8+Trees!Y38+Trees!Y68+Trees!Y98+Trees!O128+Trees!O158+Trees!O188+Trees!O218</f>
        <v>0</v>
      </c>
      <c r="L32" s="138">
        <f>Trees!Z8+Trees!Z38+Trees!Z68+Trees!Z98+Trees!P128+Trees!P158+Trees!P188+Trees!P218</f>
        <v>0</v>
      </c>
      <c r="M32" s="138">
        <f t="shared" si="6"/>
        <v>0</v>
      </c>
      <c r="N32" s="138">
        <f t="shared" si="7"/>
        <v>0</v>
      </c>
    </row>
    <row r="33" spans="1:14" ht="15.75" x14ac:dyDescent="0.25">
      <c r="A33" s="69">
        <v>45292</v>
      </c>
      <c r="B33" s="138">
        <f>Rehab!O9+Rehab!O39</f>
        <v>1</v>
      </c>
      <c r="C33" s="138">
        <f>Rehab!P9+Rehab!P39</f>
        <v>0</v>
      </c>
      <c r="D33" s="138">
        <f t="shared" si="4"/>
        <v>3</v>
      </c>
      <c r="E33" s="138">
        <f t="shared" si="5"/>
        <v>0</v>
      </c>
      <c r="J33" s="69">
        <v>45292</v>
      </c>
      <c r="K33" s="138">
        <f>Trees!Y9+Trees!Y39+Trees!Y69+Trees!Y99+Trees!O129+Trees!O159+Trees!O189+Trees!O219</f>
        <v>0</v>
      </c>
      <c r="L33" s="138">
        <f>Trees!Z9+Trees!Z39+Trees!Z69+Trees!Z99+Trees!P129+Trees!P159+Trees!P189+Trees!P219</f>
        <v>0</v>
      </c>
      <c r="M33" s="138">
        <f t="shared" si="6"/>
        <v>0</v>
      </c>
      <c r="N33" s="138">
        <f t="shared" si="7"/>
        <v>0</v>
      </c>
    </row>
    <row r="34" spans="1:14" ht="15.75" x14ac:dyDescent="0.25">
      <c r="A34" s="69">
        <v>45383</v>
      </c>
      <c r="B34" s="138">
        <f>Rehab!O10+Rehab!O40</f>
        <v>3</v>
      </c>
      <c r="C34" s="138">
        <f>Rehab!P10+Rehab!P40</f>
        <v>0</v>
      </c>
      <c r="D34" s="138">
        <f t="shared" si="4"/>
        <v>6</v>
      </c>
      <c r="E34" s="138">
        <f t="shared" si="5"/>
        <v>0</v>
      </c>
      <c r="J34" s="69">
        <v>45383</v>
      </c>
      <c r="K34" s="138">
        <f>Trees!Y10+Trees!Y40+Trees!Y70+Trees!Y100+Trees!O130+Trees!O160+Trees!O190+Trees!O220</f>
        <v>0</v>
      </c>
      <c r="L34" s="138">
        <f>Trees!Z10+Trees!Z40+Trees!Z70+Trees!Z100+Trees!P130+Trees!P160+Trees!P190+Trees!P220</f>
        <v>0</v>
      </c>
      <c r="M34" s="138">
        <f t="shared" si="6"/>
        <v>0</v>
      </c>
      <c r="N34" s="138">
        <f t="shared" si="7"/>
        <v>0</v>
      </c>
    </row>
    <row r="35" spans="1:14" ht="15.75" x14ac:dyDescent="0.25">
      <c r="A35" s="69">
        <v>45474</v>
      </c>
      <c r="B35" s="138">
        <f>Rehab!O11+Rehab!O41</f>
        <v>6</v>
      </c>
      <c r="C35" s="138">
        <f>Rehab!P11+Rehab!P41</f>
        <v>0</v>
      </c>
      <c r="D35" s="138">
        <f t="shared" si="4"/>
        <v>12</v>
      </c>
      <c r="E35" s="138">
        <f t="shared" si="5"/>
        <v>0</v>
      </c>
      <c r="J35" s="69">
        <v>45474</v>
      </c>
      <c r="K35" s="138">
        <f>Trees!Y11+Trees!Y41+Trees!Y71+Trees!Y101+Trees!O131+Trees!O161+Trees!O191+Trees!O221</f>
        <v>0</v>
      </c>
      <c r="L35" s="138">
        <f>Trees!Z11+Trees!Z41+Trees!Z71+Trees!Z101+Trees!P131+Trees!P161+Trees!P191+Trees!P221</f>
        <v>0</v>
      </c>
      <c r="M35" s="138">
        <f t="shared" si="6"/>
        <v>0</v>
      </c>
      <c r="N35" s="138">
        <f t="shared" si="7"/>
        <v>0</v>
      </c>
    </row>
    <row r="36" spans="1:14" ht="15.75" x14ac:dyDescent="0.25">
      <c r="A36" s="3">
        <v>45566</v>
      </c>
      <c r="B36">
        <f>Rehab!O12+Rehab!O42</f>
        <v>6</v>
      </c>
      <c r="C36">
        <f>Rehab!P12+Rehab!P42</f>
        <v>0</v>
      </c>
      <c r="D36">
        <f t="shared" si="4"/>
        <v>18</v>
      </c>
      <c r="E36">
        <f t="shared" si="5"/>
        <v>0</v>
      </c>
      <c r="J36" s="3">
        <v>45566</v>
      </c>
      <c r="K36">
        <f>Trees!Y12+Trees!Y42+Trees!Y72+Trees!Y102+Trees!O132+Trees!O162+Trees!O192+Trees!O222</f>
        <v>0</v>
      </c>
      <c r="L36">
        <f>Trees!Z12+Trees!Z42+Trees!Z72+Trees!Z102+Trees!P132+Trees!P162+Trees!P192+Trees!P222</f>
        <v>0</v>
      </c>
      <c r="M36">
        <f t="shared" si="6"/>
        <v>0</v>
      </c>
      <c r="N36">
        <f t="shared" si="7"/>
        <v>0</v>
      </c>
    </row>
    <row r="37" spans="1:14" ht="15.75" x14ac:dyDescent="0.25">
      <c r="A37" s="3">
        <v>45658</v>
      </c>
      <c r="B37">
        <f>Rehab!O13+Rehab!O43</f>
        <v>10</v>
      </c>
      <c r="C37">
        <f>Rehab!P13+Rehab!P43</f>
        <v>0</v>
      </c>
      <c r="D37">
        <f t="shared" si="4"/>
        <v>28</v>
      </c>
      <c r="E37">
        <f t="shared" si="5"/>
        <v>0</v>
      </c>
      <c r="J37" s="3">
        <v>45658</v>
      </c>
      <c r="K37">
        <f>Trees!Y13+Trees!Y43+Trees!Y73+Trees!Y103+Trees!O133+Trees!O163+Trees!O193+Trees!O223</f>
        <v>0</v>
      </c>
      <c r="L37">
        <f>Trees!Z13+Trees!Z43+Trees!Z73+Trees!Z103+Trees!P133+Trees!P163+Trees!P193+Trees!P223</f>
        <v>0</v>
      </c>
      <c r="M37">
        <f t="shared" si="6"/>
        <v>0</v>
      </c>
      <c r="N37">
        <f t="shared" si="7"/>
        <v>0</v>
      </c>
    </row>
    <row r="38" spans="1:14" ht="15.75" x14ac:dyDescent="0.25">
      <c r="A38" s="3">
        <v>45748</v>
      </c>
      <c r="B38">
        <f>Rehab!O14+Rehab!O44</f>
        <v>5</v>
      </c>
      <c r="C38">
        <f>Rehab!P14+Rehab!P44</f>
        <v>0</v>
      </c>
      <c r="D38">
        <f t="shared" si="4"/>
        <v>33</v>
      </c>
      <c r="E38">
        <f t="shared" si="5"/>
        <v>0</v>
      </c>
      <c r="J38" s="3">
        <v>45748</v>
      </c>
      <c r="K38">
        <f>Trees!Y14+Trees!Y44+Trees!Y74+Trees!Y104+Trees!O134+Trees!O164+Trees!O194+Trees!O224</f>
        <v>0</v>
      </c>
      <c r="L38">
        <f>Trees!Z14+Trees!Z44+Trees!Z74+Trees!Z104+Trees!P134+Trees!P164+Trees!P194+Trees!P224</f>
        <v>0</v>
      </c>
      <c r="M38">
        <f t="shared" si="6"/>
        <v>0</v>
      </c>
      <c r="N38">
        <f t="shared" si="7"/>
        <v>0</v>
      </c>
    </row>
    <row r="39" spans="1:14" ht="15.75" x14ac:dyDescent="0.25">
      <c r="A39" s="3">
        <v>45839</v>
      </c>
      <c r="B39">
        <f>Rehab!O15+Rehab!O45</f>
        <v>5</v>
      </c>
      <c r="C39">
        <f>Rehab!P15+Rehab!P45</f>
        <v>0</v>
      </c>
      <c r="D39">
        <f t="shared" si="4"/>
        <v>38</v>
      </c>
      <c r="E39">
        <f t="shared" si="5"/>
        <v>0</v>
      </c>
      <c r="J39" s="3">
        <v>45839</v>
      </c>
      <c r="K39">
        <f>Trees!Y15+Trees!Y45+Trees!Y75+Trees!Y105+Trees!O135+Trees!O165+Trees!O195+Trees!O225</f>
        <v>0</v>
      </c>
      <c r="L39">
        <f>Trees!Z15+Trees!Z45+Trees!Z75+Trees!Z105+Trees!P135+Trees!P165+Trees!P195+Trees!P225</f>
        <v>0</v>
      </c>
      <c r="M39">
        <f t="shared" si="6"/>
        <v>0</v>
      </c>
      <c r="N39">
        <f t="shared" si="7"/>
        <v>0</v>
      </c>
    </row>
    <row r="40" spans="1:14" ht="15.75" x14ac:dyDescent="0.25">
      <c r="A40" s="3">
        <v>45931</v>
      </c>
      <c r="B40">
        <f>Rehab!O16+Rehab!O46</f>
        <v>6</v>
      </c>
      <c r="C40">
        <f>Rehab!P16+Rehab!P46</f>
        <v>0</v>
      </c>
      <c r="D40">
        <f t="shared" si="4"/>
        <v>44</v>
      </c>
      <c r="E40">
        <f t="shared" si="5"/>
        <v>0</v>
      </c>
      <c r="J40" s="3">
        <v>45931</v>
      </c>
      <c r="K40">
        <f>Trees!Y16+Trees!Y46+Trees!Y76+Trees!Y106+Trees!O136+Trees!O166+Trees!O196+Trees!O226</f>
        <v>0</v>
      </c>
      <c r="L40">
        <f>Trees!Z16+Trees!Z46+Trees!Z76+Trees!Z106+Trees!P136+Trees!P166+Trees!P196+Trees!P226</f>
        <v>0</v>
      </c>
      <c r="M40">
        <f t="shared" si="6"/>
        <v>0</v>
      </c>
      <c r="N40">
        <f t="shared" si="7"/>
        <v>0</v>
      </c>
    </row>
    <row r="41" spans="1:14" ht="15.75" x14ac:dyDescent="0.25">
      <c r="A41" s="3">
        <v>46023</v>
      </c>
      <c r="B41">
        <f>Rehab!O17+Rehab!O47</f>
        <v>4</v>
      </c>
      <c r="C41">
        <f>Rehab!P17+Rehab!P47</f>
        <v>0</v>
      </c>
      <c r="D41">
        <f t="shared" si="4"/>
        <v>48</v>
      </c>
      <c r="E41">
        <f t="shared" si="5"/>
        <v>0</v>
      </c>
      <c r="J41" s="3">
        <v>46023</v>
      </c>
      <c r="K41">
        <f>Trees!Y17+Trees!Y47+Trees!Y77+Trees!Y107+Trees!O137+Trees!O167+Trees!O197+Trees!O227</f>
        <v>0</v>
      </c>
      <c r="L41">
        <f>Trees!Z17+Trees!Z47+Trees!Z77+Trees!Z107+Trees!P137+Trees!P167+Trees!P197+Trees!P227</f>
        <v>0</v>
      </c>
      <c r="M41">
        <f t="shared" si="6"/>
        <v>0</v>
      </c>
      <c r="N41">
        <f t="shared" si="7"/>
        <v>0</v>
      </c>
    </row>
    <row r="42" spans="1:14" ht="15.75" x14ac:dyDescent="0.25">
      <c r="A42" s="3">
        <v>46113</v>
      </c>
      <c r="B42">
        <f>Rehab!O18+Rehab!O48</f>
        <v>2</v>
      </c>
      <c r="C42">
        <f>Rehab!P18+Rehab!P48</f>
        <v>0</v>
      </c>
      <c r="D42">
        <f t="shared" si="4"/>
        <v>50</v>
      </c>
      <c r="E42">
        <f t="shared" si="5"/>
        <v>0</v>
      </c>
      <c r="J42" s="3">
        <v>46113</v>
      </c>
      <c r="K42">
        <f>Trees!Y18+Trees!Y48+Trees!Y78+Trees!Y108+Trees!O138+Trees!O168+Trees!O198+Trees!O228</f>
        <v>0</v>
      </c>
      <c r="L42">
        <f>Trees!Z18+Trees!Z48+Trees!Z78+Trees!Z108+Trees!P138+Trees!P168+Trees!P198+Trees!P228</f>
        <v>0</v>
      </c>
      <c r="M42">
        <f t="shared" si="6"/>
        <v>0</v>
      </c>
      <c r="N42">
        <f t="shared" si="7"/>
        <v>0</v>
      </c>
    </row>
    <row r="43" spans="1:14" ht="15.75" x14ac:dyDescent="0.25">
      <c r="A43" s="3">
        <v>46204</v>
      </c>
      <c r="B43">
        <f>Rehab!O19+Rehab!O49</f>
        <v>0</v>
      </c>
      <c r="C43">
        <f>Rehab!P19+Rehab!P49</f>
        <v>0</v>
      </c>
      <c r="D43">
        <f t="shared" si="4"/>
        <v>50</v>
      </c>
      <c r="E43">
        <f t="shared" si="5"/>
        <v>0</v>
      </c>
      <c r="J43" s="3">
        <v>46204</v>
      </c>
      <c r="K43">
        <f>Trees!Y19+Trees!Y49+Trees!Y79+Trees!Y109+Trees!O139+Trees!O169+Trees!O199+Trees!O229</f>
        <v>5867</v>
      </c>
      <c r="L43">
        <f>Trees!Z19+Trees!Z49+Trees!Z79+Trees!Z109+Trees!P139+Trees!P169+Trees!P199+Trees!P229</f>
        <v>0</v>
      </c>
      <c r="M43">
        <f t="shared" si="6"/>
        <v>5867</v>
      </c>
      <c r="N43">
        <f t="shared" si="7"/>
        <v>0</v>
      </c>
    </row>
    <row r="44" spans="1:14" ht="15.75" x14ac:dyDescent="0.25">
      <c r="A44" s="3">
        <v>46296</v>
      </c>
      <c r="B44">
        <f>Rehab!O20+Rehab!O50</f>
        <v>0</v>
      </c>
      <c r="C44">
        <f>Rehab!P20+Rehab!P50</f>
        <v>0</v>
      </c>
      <c r="D44">
        <f t="shared" si="4"/>
        <v>50</v>
      </c>
      <c r="E44">
        <f t="shared" si="5"/>
        <v>0</v>
      </c>
      <c r="J44" s="3">
        <v>46296</v>
      </c>
      <c r="K44">
        <f>Trees!Y20+Trees!Y50+Trees!Y80+Trees!Y110+Trees!O140+Trees!O170+Trees!O200+Trees!O230</f>
        <v>0</v>
      </c>
      <c r="L44">
        <f>Trees!Z20+Trees!Z50+Trees!Z80+Trees!Z110+Trees!P140+Trees!P170+Trees!P200+Trees!P230</f>
        <v>0</v>
      </c>
      <c r="M44">
        <f t="shared" si="6"/>
        <v>5867</v>
      </c>
      <c r="N44">
        <f t="shared" si="7"/>
        <v>0</v>
      </c>
    </row>
    <row r="45" spans="1:14" ht="15.75" x14ac:dyDescent="0.25">
      <c r="A45" s="3">
        <v>46388</v>
      </c>
      <c r="B45">
        <f>Rehab!O21+Rehab!O51</f>
        <v>0</v>
      </c>
      <c r="C45">
        <f>Rehab!P21+Rehab!P51</f>
        <v>0</v>
      </c>
      <c r="D45">
        <f t="shared" si="4"/>
        <v>50</v>
      </c>
      <c r="E45">
        <f t="shared" si="5"/>
        <v>0</v>
      </c>
      <c r="J45" s="3">
        <v>46388</v>
      </c>
      <c r="K45">
        <f>Trees!Y21+Trees!Y51+Trees!Y81+Trees!Y111+Trees!O141+Trees!O171+Trees!O201+Trees!O231</f>
        <v>0</v>
      </c>
      <c r="L45">
        <f>Trees!Z21+Trees!Z51+Trees!Z81+Trees!Z111+Trees!P141+Trees!P171+Trees!P201+Trees!P231</f>
        <v>0</v>
      </c>
      <c r="M45">
        <f t="shared" si="6"/>
        <v>5867</v>
      </c>
      <c r="N45">
        <f t="shared" si="7"/>
        <v>0</v>
      </c>
    </row>
    <row r="46" spans="1:14" ht="15.75" x14ac:dyDescent="0.25">
      <c r="A46" s="3">
        <v>46478</v>
      </c>
      <c r="B46">
        <f>Rehab!O22+Rehab!O52</f>
        <v>0</v>
      </c>
      <c r="C46">
        <f>Rehab!P22+Rehab!P52</f>
        <v>0</v>
      </c>
      <c r="D46">
        <f t="shared" si="4"/>
        <v>50</v>
      </c>
      <c r="E46">
        <f t="shared" si="5"/>
        <v>0</v>
      </c>
      <c r="J46" s="3">
        <v>46478</v>
      </c>
      <c r="K46">
        <f>Trees!Y22+Trees!Y52+Trees!Y82+Trees!Y112+Trees!O142+Trees!O172+Trees!O202+Trees!O232</f>
        <v>0</v>
      </c>
      <c r="L46">
        <f>Trees!Z22+Trees!Z52+Trees!Z82+Trees!Z112+Trees!P142+Trees!P172+Trees!P202+Trees!P232</f>
        <v>0</v>
      </c>
      <c r="M46">
        <f t="shared" si="6"/>
        <v>5867</v>
      </c>
      <c r="N46">
        <f t="shared" si="7"/>
        <v>0</v>
      </c>
    </row>
    <row r="47" spans="1:14" ht="15.75" x14ac:dyDescent="0.25">
      <c r="A47" s="3">
        <v>46569</v>
      </c>
      <c r="B47">
        <f>Rehab!O23+Rehab!O53</f>
        <v>0</v>
      </c>
      <c r="C47">
        <f>Rehab!P23+Rehab!P53</f>
        <v>0</v>
      </c>
      <c r="D47">
        <f t="shared" si="4"/>
        <v>50</v>
      </c>
      <c r="E47">
        <f t="shared" si="5"/>
        <v>0</v>
      </c>
      <c r="J47" s="3">
        <v>46569</v>
      </c>
      <c r="K47">
        <f>Trees!Y23+Trees!Y53+Trees!Y83+Trees!Y113+Trees!O143+Trees!O173+Trees!O203+Trees!O233</f>
        <v>0</v>
      </c>
      <c r="L47">
        <f>Trees!Z23+Trees!Z53+Trees!Z83+Trees!Z113+Trees!P143+Trees!P173+Trees!P203+Trees!P233</f>
        <v>0</v>
      </c>
      <c r="M47">
        <f t="shared" si="6"/>
        <v>5867</v>
      </c>
      <c r="N47">
        <f t="shared" si="7"/>
        <v>0</v>
      </c>
    </row>
    <row r="48" spans="1:14" ht="15.75" x14ac:dyDescent="0.25">
      <c r="A48" s="3">
        <v>46661</v>
      </c>
      <c r="B48">
        <f>Rehab!O24+Rehab!O54</f>
        <v>0</v>
      </c>
      <c r="C48">
        <f>Rehab!P24+Rehab!P54</f>
        <v>0</v>
      </c>
      <c r="D48">
        <f t="shared" si="4"/>
        <v>50</v>
      </c>
      <c r="E48">
        <f t="shared" si="5"/>
        <v>0</v>
      </c>
      <c r="J48" s="3">
        <v>46661</v>
      </c>
      <c r="K48">
        <f>Trees!Y24+Trees!Y54+Trees!Y84+Trees!Y114+Trees!O144+Trees!O174+Trees!O204+Trees!O234</f>
        <v>0</v>
      </c>
      <c r="L48">
        <f>Trees!Z24+Trees!Z54+Trees!Z84+Trees!Z114+Trees!P144+Trees!P174+Trees!P204+Trees!P234</f>
        <v>0</v>
      </c>
      <c r="M48">
        <f t="shared" si="6"/>
        <v>5867</v>
      </c>
      <c r="N48">
        <f t="shared" si="7"/>
        <v>0</v>
      </c>
    </row>
    <row r="49" spans="1:14" ht="15.75" x14ac:dyDescent="0.25">
      <c r="A49" s="3">
        <v>46753</v>
      </c>
      <c r="B49">
        <f>Rehab!O25+Rehab!O55</f>
        <v>0</v>
      </c>
      <c r="C49">
        <f>Rehab!P25+Rehab!P55</f>
        <v>0</v>
      </c>
      <c r="D49">
        <f t="shared" si="4"/>
        <v>50</v>
      </c>
      <c r="E49">
        <f t="shared" si="5"/>
        <v>0</v>
      </c>
      <c r="J49" s="3">
        <v>46753</v>
      </c>
      <c r="K49">
        <f>Trees!Y25+Trees!Y55+Trees!Y85+Trees!Y115+Trees!O145+Trees!O175+Trees!O205+Trees!O235</f>
        <v>0</v>
      </c>
      <c r="L49">
        <f>Trees!Z25+Trees!Z55+Trees!Z85+Trees!Z115+Trees!P145+Trees!P175+Trees!P205+Trees!P235</f>
        <v>0</v>
      </c>
      <c r="M49">
        <f t="shared" si="6"/>
        <v>5867</v>
      </c>
      <c r="N49">
        <f t="shared" si="7"/>
        <v>0</v>
      </c>
    </row>
    <row r="50" spans="1:14" ht="15.75" x14ac:dyDescent="0.25">
      <c r="A50" s="3">
        <v>46844</v>
      </c>
      <c r="B50">
        <f>Rehab!O26+Rehab!O56</f>
        <v>0</v>
      </c>
      <c r="C50">
        <f>Rehab!P26+Rehab!P56</f>
        <v>0</v>
      </c>
      <c r="D50">
        <f t="shared" si="4"/>
        <v>50</v>
      </c>
      <c r="E50">
        <f t="shared" si="5"/>
        <v>0</v>
      </c>
      <c r="J50" s="3">
        <v>46844</v>
      </c>
      <c r="K50">
        <f>Trees!Y26+Trees!Y56+Trees!Y86+Trees!Y116+Trees!O146+Trees!O176+Trees!O206+Trees!O236</f>
        <v>0</v>
      </c>
      <c r="L50">
        <f>Trees!Z26+Trees!Z56+Trees!Z86+Trees!Z116+Trees!P146+Trees!P176+Trees!P206+Trees!P236</f>
        <v>0</v>
      </c>
      <c r="M50">
        <f t="shared" si="6"/>
        <v>5867</v>
      </c>
      <c r="N50">
        <f t="shared" si="7"/>
        <v>0</v>
      </c>
    </row>
    <row r="51" spans="1:14" ht="15.75" x14ac:dyDescent="0.25">
      <c r="A51" s="3">
        <v>46935</v>
      </c>
      <c r="B51">
        <f>Rehab!O27+Rehab!O57</f>
        <v>0</v>
      </c>
      <c r="C51">
        <f>Rehab!P27+Rehab!P57</f>
        <v>0</v>
      </c>
      <c r="D51">
        <f t="shared" si="4"/>
        <v>50</v>
      </c>
      <c r="E51">
        <f t="shared" si="5"/>
        <v>0</v>
      </c>
      <c r="J51" s="3">
        <v>46935</v>
      </c>
      <c r="K51">
        <f>Trees!Y27+Trees!Y57+Trees!Y87+Trees!Y117+Trees!O147+Trees!O177+Trees!O207+Trees!O237</f>
        <v>0</v>
      </c>
      <c r="L51">
        <f>Trees!Z27+Trees!Z57+Trees!Z87+Trees!Z117+Trees!P147+Trees!P177+Trees!P207+Trees!P237</f>
        <v>0</v>
      </c>
      <c r="M51">
        <f t="shared" si="6"/>
        <v>5867</v>
      </c>
      <c r="N51">
        <f t="shared" si="7"/>
        <v>0</v>
      </c>
    </row>
    <row r="54" spans="1:14" ht="30" x14ac:dyDescent="0.25">
      <c r="A54" s="58" t="s">
        <v>19</v>
      </c>
      <c r="B54" s="59" t="s">
        <v>70</v>
      </c>
      <c r="C54" s="60" t="s">
        <v>61</v>
      </c>
      <c r="D54" s="60" t="s">
        <v>71</v>
      </c>
      <c r="E54" s="60" t="s">
        <v>62</v>
      </c>
    </row>
    <row r="55" spans="1:14" ht="15.75" x14ac:dyDescent="0.25">
      <c r="A55" s="69">
        <v>44835</v>
      </c>
      <c r="B55" s="138">
        <f>Generators!O4+Generators!O34+Generators!O64+Generators!O94+Generators!O124+Generators!O154+Generators!O184+Generators!O214+Generators!O244+Generators!O274+Generators!O304+Generators!O334+Generators!O364+Generators!O394+Generators!O424+Generators!O454+Generators!O484+Generators!O514</f>
        <v>0</v>
      </c>
      <c r="C55" s="138">
        <f>Generators!P4+Generators!P34+Generators!P64+Generators!P94+Generators!P124+Generators!P154+Generators!P184+Generators!P214+Generators!P244+Generators!P274+Generators!P304+Generators!P334+Generators!P364+Generators!P394+Generators!P424+Generators!P454+Generators!P484+Generators!P514</f>
        <v>0</v>
      </c>
      <c r="D55" s="138">
        <f>B55</f>
        <v>0</v>
      </c>
      <c r="E55" s="138">
        <f>C55</f>
        <v>0</v>
      </c>
    </row>
    <row r="56" spans="1:14" ht="15.75" x14ac:dyDescent="0.25">
      <c r="A56" s="69">
        <v>44927</v>
      </c>
      <c r="B56" s="138">
        <f>Generators!O5+Generators!O35+Generators!O65+Generators!O95+Generators!O125+Generators!O155+Generators!O185+Generators!O215+Generators!O245+Generators!O275+Generators!O305+Generators!O335+Generators!O365+Generators!O395+Generators!O425+Generators!O455+Generators!O485+Generators!O515</f>
        <v>0</v>
      </c>
      <c r="C56" s="138">
        <f>Generators!P5+Generators!P35+Generators!P65+Generators!P95+Generators!P125+Generators!P155+Generators!P185+Generators!P215+Generators!P245+Generators!P275+Generators!P305+Generators!P335+Generators!P365+Generators!P395+Generators!P425+Generators!P455+Generators!P485+Generators!P515</f>
        <v>0</v>
      </c>
      <c r="D56" s="138">
        <f>D55+B56</f>
        <v>0</v>
      </c>
      <c r="E56" s="138">
        <f>E55+C56</f>
        <v>0</v>
      </c>
    </row>
    <row r="57" spans="1:14" ht="15.75" x14ac:dyDescent="0.25">
      <c r="A57" s="69">
        <v>45017</v>
      </c>
      <c r="B57" s="138">
        <f>Generators!O6+Generators!O36+Generators!O66+Generators!O96+Generators!O126+Generators!O156+Generators!O186+Generators!O216+Generators!O246+Generators!O276+Generators!O306+Generators!O336+Generators!O366+Generators!O396+Generators!O426+Generators!O456+Generators!O486+Generators!O516</f>
        <v>0</v>
      </c>
      <c r="C57" s="138">
        <f>Generators!P6+Generators!P36+Generators!P66+Generators!P96+Generators!P126+Generators!P156+Generators!P186+Generators!P216+Generators!P246+Generators!P276+Generators!P306+Generators!P336+Generators!P366+Generators!P396+Generators!P426+Generators!P456+Generators!P486+Generators!P516</f>
        <v>0</v>
      </c>
      <c r="D57" s="138">
        <f t="shared" ref="D57:D78" si="8">D56+B57</f>
        <v>0</v>
      </c>
      <c r="E57" s="138">
        <f t="shared" ref="E57:E78" si="9">E56+C57</f>
        <v>0</v>
      </c>
    </row>
    <row r="58" spans="1:14" ht="15.75" x14ac:dyDescent="0.25">
      <c r="A58" s="69">
        <v>45108</v>
      </c>
      <c r="B58" s="138">
        <f>Generators!O7+Generators!O37+Generators!O67+Generators!O97+Generators!O127+Generators!O157+Generators!O187+Generators!O217+Generators!O247+Generators!O277+Generators!O307+Generators!O337+Generators!O367+Generators!O397+Generators!O427+Generators!O457+Generators!O487+Generators!O517</f>
        <v>0</v>
      </c>
      <c r="C58" s="138">
        <f>Generators!P7+Generators!P37+Generators!P67+Generators!P97+Generators!P127+Generators!P157+Generators!P187+Generators!P217+Generators!P247+Generators!P277+Generators!P307+Generators!P337+Generators!P367+Generators!P397+Generators!P427+Generators!P457+Generators!P487+Generators!P517</f>
        <v>0</v>
      </c>
      <c r="D58" s="138">
        <f t="shared" si="8"/>
        <v>0</v>
      </c>
      <c r="E58" s="138">
        <f t="shared" si="9"/>
        <v>0</v>
      </c>
    </row>
    <row r="59" spans="1:14" ht="15.75" x14ac:dyDescent="0.25">
      <c r="A59" s="69">
        <v>45200</v>
      </c>
      <c r="B59" s="138">
        <f>Generators!O8+Generators!O38+Generators!O68+Generators!O98+Generators!O128+Generators!O158+Generators!O188+Generators!O218+Generators!O248+Generators!O278+Generators!O308+Generators!O338+Generators!O368+Generators!O398+Generators!O428+Generators!O458+Generators!O488+Generators!O518</f>
        <v>0</v>
      </c>
      <c r="C59" s="138">
        <f>Generators!P8+Generators!P38+Generators!P68+Generators!P98+Generators!P128+Generators!P158+Generators!P188+Generators!P218+Generators!P248+Generators!P278+Generators!P308+Generators!P338+Generators!P368+Generators!P398+Generators!P428+Generators!P458+Generators!P488+Generators!P518</f>
        <v>0</v>
      </c>
      <c r="D59" s="138">
        <f t="shared" si="8"/>
        <v>0</v>
      </c>
      <c r="E59" s="138">
        <f t="shared" si="9"/>
        <v>0</v>
      </c>
    </row>
    <row r="60" spans="1:14" ht="15.75" x14ac:dyDescent="0.25">
      <c r="A60" s="69">
        <v>45292</v>
      </c>
      <c r="B60" s="138">
        <f>Generators!O9+Generators!O39+Generators!O69+Generators!O99+Generators!O129+Generators!O159+Generators!O189+Generators!O219+Generators!O249+Generators!O279+Generators!O309+Generators!O339+Generators!O369+Generators!O399+Generators!O429+Generators!O459+Generators!O489+Generators!O519</f>
        <v>0</v>
      </c>
      <c r="C60" s="138">
        <f>Generators!P9+Generators!P39+Generators!P69+Generators!P99+Generators!P129+Generators!P159+Generators!P189+Generators!P219+Generators!P249+Generators!P279+Generators!P309+Generators!P339+Generators!P369+Generators!P399+Generators!P429+Generators!P459+Generators!P489+Generators!P519</f>
        <v>0</v>
      </c>
      <c r="D60" s="138">
        <f t="shared" si="8"/>
        <v>0</v>
      </c>
      <c r="E60" s="138">
        <f t="shared" si="9"/>
        <v>0</v>
      </c>
    </row>
    <row r="61" spans="1:14" ht="15.75" x14ac:dyDescent="0.25">
      <c r="A61" s="69">
        <v>45383</v>
      </c>
      <c r="B61" s="138">
        <f>Generators!O10+Generators!O40+Generators!O70+Generators!O100+Generators!O130+Generators!O160+Generators!O190+Generators!O220+Generators!O250+Generators!O280+Generators!O310+Generators!O340+Generators!O370+Generators!O400+Generators!O430+Generators!O460+Generators!O490+Generators!O520</f>
        <v>0</v>
      </c>
      <c r="C61" s="138">
        <f>Generators!P10+Generators!P40+Generators!P70+Generators!P100+Generators!P130+Generators!P160+Generators!P190+Generators!P220+Generators!P250+Generators!P280+Generators!P310+Generators!P340+Generators!P370+Generators!P400+Generators!P430+Generators!P460+Generators!P490+Generators!P520</f>
        <v>0</v>
      </c>
      <c r="D61" s="138">
        <f t="shared" si="8"/>
        <v>0</v>
      </c>
      <c r="E61" s="138">
        <f t="shared" si="9"/>
        <v>0</v>
      </c>
    </row>
    <row r="62" spans="1:14" ht="15.75" x14ac:dyDescent="0.25">
      <c r="A62" s="69">
        <v>45474</v>
      </c>
      <c r="B62" s="138">
        <f>Generators!O11+Generators!O41+Generators!O71+Generators!O101+Generators!O131+Generators!O161+Generators!O191+Generators!O221+Generators!O251+Generators!O281+Generators!O311+Generators!O341+Generators!O371+Generators!O401+Generators!O431+Generators!O461+Generators!O491+Generators!O521</f>
        <v>0</v>
      </c>
      <c r="C62" s="138">
        <f>Generators!P11+Generators!P41+Generators!P71+Generators!P101+Generators!P131+Generators!P161+Generators!P191+Generators!P221+Generators!P251+Generators!P281+Generators!P311+Generators!P341+Generators!P371+Generators!P401+Generators!P431+Generators!P461+Generators!P491+Generators!P521</f>
        <v>0</v>
      </c>
      <c r="D62" s="138">
        <f t="shared" si="8"/>
        <v>0</v>
      </c>
      <c r="E62" s="138">
        <f t="shared" si="9"/>
        <v>0</v>
      </c>
    </row>
    <row r="63" spans="1:14" ht="15.75" x14ac:dyDescent="0.25">
      <c r="A63" s="3">
        <v>45566</v>
      </c>
      <c r="B63">
        <f>Generators!O12+Generators!O42+Generators!O72+Generators!O102+Generators!O132+Generators!O162+Generators!O192+Generators!O222+Generators!O252+Generators!O282+Generators!O312+Generators!O342+Generators!O372+Generators!O402+Generators!O432+Generators!O462+Generators!O492+Generators!O522</f>
        <v>0</v>
      </c>
      <c r="C63">
        <f>Generators!P12+Generators!P42+Generators!P72+Generators!P102+Generators!P132+Generators!P162+Generators!P192+Generators!P222+Generators!P252+Generators!P282+Generators!P312+Generators!P342+Generators!P372+Generators!P402+Generators!P432+Generators!P462+Generators!P492+Generators!P522</f>
        <v>0</v>
      </c>
      <c r="D63">
        <f t="shared" si="8"/>
        <v>0</v>
      </c>
      <c r="E63">
        <f t="shared" si="9"/>
        <v>0</v>
      </c>
    </row>
    <row r="64" spans="1:14" ht="15.75" x14ac:dyDescent="0.25">
      <c r="A64" s="3">
        <v>45658</v>
      </c>
      <c r="B64">
        <f>Generators!O13+Generators!O43+Generators!O73+Generators!O103+Generators!O133+Generators!O163+Generators!O193+Generators!O223+Generators!O253+Generators!O283+Generators!O313+Generators!O343+Generators!O373+Generators!O403+Generators!O433+Generators!O463+Generators!O493+Generators!O523</f>
        <v>0</v>
      </c>
      <c r="C64">
        <f>Generators!P13+Generators!P43+Generators!P73+Generators!P103+Generators!P133+Generators!P163+Generators!P193+Generators!P223+Generators!P253+Generators!P283+Generators!P313+Generators!P343+Generators!P373+Generators!P403+Generators!P433+Generators!P463+Generators!P493+Generators!P523</f>
        <v>0</v>
      </c>
      <c r="D64">
        <f t="shared" si="8"/>
        <v>0</v>
      </c>
      <c r="E64">
        <f t="shared" si="9"/>
        <v>0</v>
      </c>
    </row>
    <row r="65" spans="1:5" ht="15.75" x14ac:dyDescent="0.25">
      <c r="A65" s="3">
        <v>45748</v>
      </c>
      <c r="B65">
        <f>Generators!O14+Generators!O44+Generators!O74+Generators!O104+Generators!O134+Generators!O164+Generators!O194+Generators!O224+Generators!O254+Generators!O284+Generators!O314+Generators!O344+Generators!O374+Generators!O404+Generators!O434+Generators!O464+Generators!O494+Generators!O524</f>
        <v>0</v>
      </c>
      <c r="C65">
        <f>Generators!P14+Generators!P44+Generators!P74+Generators!P104+Generators!P134+Generators!P164+Generators!P194+Generators!P224+Generators!P254+Generators!P284+Generators!P314+Generators!P344+Generators!P374+Generators!P404+Generators!P434+Generators!P464+Generators!P494+Generators!P524</f>
        <v>0</v>
      </c>
      <c r="D65">
        <f t="shared" si="8"/>
        <v>0</v>
      </c>
      <c r="E65">
        <f t="shared" si="9"/>
        <v>0</v>
      </c>
    </row>
    <row r="66" spans="1:5" ht="15.75" x14ac:dyDescent="0.25">
      <c r="A66" s="3">
        <v>45839</v>
      </c>
      <c r="B66">
        <f>Generators!O15+Generators!O45+Generators!O75+Generators!O105+Generators!O135+Generators!O165+Generators!O195+Generators!O225+Generators!O255+Generators!O285+Generators!O315+Generators!O345+Generators!O375+Generators!O405+Generators!O435+Generators!O465+Generators!O495+Generators!O525</f>
        <v>20</v>
      </c>
      <c r="C66">
        <f>Generators!P15+Generators!P45+Generators!P75+Generators!P105+Generators!P135+Generators!P165+Generators!P195+Generators!P225+Generators!P255+Generators!P285+Generators!P315+Generators!P345+Generators!P375+Generators!P405+Generators!P435+Generators!P465+Generators!P495+Generators!P525</f>
        <v>0</v>
      </c>
      <c r="D66">
        <f t="shared" si="8"/>
        <v>20</v>
      </c>
      <c r="E66">
        <f t="shared" si="9"/>
        <v>0</v>
      </c>
    </row>
    <row r="67" spans="1:5" ht="15.75" x14ac:dyDescent="0.25">
      <c r="A67" s="3">
        <v>45931</v>
      </c>
      <c r="B67">
        <f>Generators!O16+Generators!O46+Generators!O76+Generators!O106+Generators!O136+Generators!O166+Generators!O196+Generators!O226+Generators!O256+Generators!O286+Generators!O316+Generators!O346+Generators!O376+Generators!O406+Generators!O436+Generators!O466+Generators!O496+Generators!O526</f>
        <v>0</v>
      </c>
      <c r="C67">
        <f>Generators!P16+Generators!P46+Generators!P76+Generators!P106+Generators!P136+Generators!P166+Generators!P196+Generators!P226+Generators!P256+Generators!P286+Generators!P316+Generators!P346+Generators!P376+Generators!P406+Generators!P436+Generators!P466+Generators!P496+Generators!P526</f>
        <v>0</v>
      </c>
      <c r="D67">
        <f t="shared" si="8"/>
        <v>20</v>
      </c>
      <c r="E67">
        <f t="shared" si="9"/>
        <v>0</v>
      </c>
    </row>
    <row r="68" spans="1:5" ht="15.75" x14ac:dyDescent="0.25">
      <c r="A68" s="3">
        <v>46023</v>
      </c>
      <c r="B68">
        <f>Generators!O17+Generators!O47+Generators!O77+Generators!O107+Generators!O137+Generators!O167+Generators!O197+Generators!O227+Generators!O257+Generators!O287+Generators!O317+Generators!O347+Generators!O377+Generators!O407+Generators!O437+Generators!O467+Generators!O497+Generators!O527</f>
        <v>0</v>
      </c>
      <c r="C68">
        <f>Generators!P17+Generators!P47+Generators!P77+Generators!P107+Generators!P137+Generators!P167+Generators!P197+Generators!P227+Generators!P257+Generators!P287+Generators!P317+Generators!P347+Generators!P377+Generators!P407+Generators!P437+Generators!P467+Generators!P497+Generators!P527</f>
        <v>0</v>
      </c>
      <c r="D68">
        <f t="shared" si="8"/>
        <v>20</v>
      </c>
      <c r="E68">
        <f t="shared" si="9"/>
        <v>0</v>
      </c>
    </row>
    <row r="69" spans="1:5" ht="15.75" x14ac:dyDescent="0.25">
      <c r="A69" s="3">
        <v>46113</v>
      </c>
      <c r="B69">
        <f>Generators!O18+Generators!O48+Generators!O78+Generators!O108+Generators!O138+Generators!O168+Generators!O198+Generators!O228+Generators!O258+Generators!O288+Generators!O318+Generators!O348+Generators!O378+Generators!O408+Generators!O438+Generators!O468+Generators!O498+Generators!O528</f>
        <v>0</v>
      </c>
      <c r="C69">
        <f>Generators!P18+Generators!P48+Generators!P78+Generators!P108+Generators!P138+Generators!P168+Generators!P198+Generators!P228+Generators!P258+Generators!P288+Generators!P318+Generators!P348+Generators!P378+Generators!P408+Generators!P438+Generators!P468+Generators!P498+Generators!P528</f>
        <v>0</v>
      </c>
      <c r="D69">
        <f t="shared" si="8"/>
        <v>20</v>
      </c>
      <c r="E69">
        <f t="shared" si="9"/>
        <v>0</v>
      </c>
    </row>
    <row r="70" spans="1:5" ht="15.75" x14ac:dyDescent="0.25">
      <c r="A70" s="3">
        <v>46204</v>
      </c>
      <c r="B70">
        <f>Generators!O19+Generators!O49+Generators!O79+Generators!O109+Generators!O139+Generators!O169+Generators!O199+Generators!O229+Generators!O259+Generators!O289+Generators!O319+Generators!O349+Generators!O379+Generators!O409+Generators!O439+Generators!O469+Generators!O499+Generators!O529</f>
        <v>0</v>
      </c>
      <c r="C70">
        <f>Generators!P19+Generators!P49+Generators!P79+Generators!P109+Generators!P139+Generators!P169+Generators!P199+Generators!P229+Generators!P259+Generators!P289+Generators!P319+Generators!P349+Generators!P379+Generators!P409+Generators!P439+Generators!P469+Generators!P499+Generators!P529</f>
        <v>0</v>
      </c>
      <c r="D70">
        <f t="shared" si="8"/>
        <v>20</v>
      </c>
      <c r="E70">
        <f t="shared" si="9"/>
        <v>0</v>
      </c>
    </row>
    <row r="71" spans="1:5" ht="15.75" x14ac:dyDescent="0.25">
      <c r="A71" s="3">
        <v>46296</v>
      </c>
      <c r="B71">
        <f>Generators!O20+Generators!O50+Generators!O80+Generators!O110+Generators!O140+Generators!O170+Generators!O200+Generators!O230+Generators!O260+Generators!O290+Generators!O320+Generators!O350+Generators!O380+Generators!O410+Generators!O440+Generators!O470+Generators!O500+Generators!O530</f>
        <v>0</v>
      </c>
      <c r="C71">
        <f>Generators!P20+Generators!P50+Generators!P80+Generators!P110+Generators!P140+Generators!P170+Generators!P200+Generators!P230+Generators!P260+Generators!P290+Generators!P320+Generators!P350+Generators!P380+Generators!P410+Generators!P440+Generators!P470+Generators!P500+Generators!P530</f>
        <v>0</v>
      </c>
      <c r="D71">
        <f t="shared" si="8"/>
        <v>20</v>
      </c>
      <c r="E71">
        <f t="shared" si="9"/>
        <v>0</v>
      </c>
    </row>
    <row r="72" spans="1:5" ht="15.75" x14ac:dyDescent="0.25">
      <c r="A72" s="3">
        <v>46388</v>
      </c>
      <c r="B72">
        <f>Generators!O21+Generators!O51+Generators!O81+Generators!O111+Generators!O141+Generators!O171+Generators!O201+Generators!O231+Generators!O261+Generators!O291+Generators!O321+Generators!O351+Generators!O381+Generators!O411+Generators!O441+Generators!O471+Generators!O501+Generators!O531</f>
        <v>0</v>
      </c>
      <c r="C72">
        <f>Generators!P21+Generators!P51+Generators!P81+Generators!P111+Generators!P141+Generators!P171+Generators!P201+Generators!P231+Generators!P261+Generators!P291+Generators!P321+Generators!P351+Generators!P381+Generators!P411+Generators!P441+Generators!P471+Generators!P501+Generators!P531</f>
        <v>0</v>
      </c>
      <c r="D72">
        <f t="shared" si="8"/>
        <v>20</v>
      </c>
      <c r="E72">
        <f t="shared" si="9"/>
        <v>0</v>
      </c>
    </row>
    <row r="73" spans="1:5" ht="15.75" x14ac:dyDescent="0.25">
      <c r="A73" s="3">
        <v>46478</v>
      </c>
      <c r="B73">
        <f>Generators!O22+Generators!O52+Generators!O82+Generators!O112+Generators!O142+Generators!O172+Generators!O202+Generators!O232+Generators!O262+Generators!O292+Generators!O322+Generators!O352+Generators!O382+Generators!O412+Generators!O442+Generators!O472+Generators!O502+Generators!O532</f>
        <v>0</v>
      </c>
      <c r="C73">
        <f>Generators!P22+Generators!P52+Generators!P82+Generators!P112+Generators!P142+Generators!P172+Generators!P202+Generators!P232+Generators!P262+Generators!P292+Generators!P322+Generators!P352+Generators!P382+Generators!P412+Generators!P442+Generators!P472+Generators!P502+Generators!P532</f>
        <v>0</v>
      </c>
      <c r="D73">
        <f t="shared" si="8"/>
        <v>20</v>
      </c>
      <c r="E73">
        <f t="shared" si="9"/>
        <v>0</v>
      </c>
    </row>
    <row r="74" spans="1:5" ht="15.75" x14ac:dyDescent="0.25">
      <c r="A74" s="3">
        <v>46569</v>
      </c>
      <c r="B74">
        <f>Generators!O23+Generators!O53+Generators!O83+Generators!O113+Generators!O143+Generators!O173+Generators!O203+Generators!O233+Generators!O263+Generators!O293+Generators!O323+Generators!O353+Generators!O383+Generators!O413+Generators!O443+Generators!O473+Generators!O503+Generators!O533</f>
        <v>0</v>
      </c>
      <c r="C74">
        <f>Generators!P23+Generators!P53+Generators!P83+Generators!P113+Generators!P143+Generators!P173+Generators!P203+Generators!P233+Generators!P263+Generators!P293+Generators!P323+Generators!P353+Generators!P383+Generators!P413+Generators!P443+Generators!P473+Generators!P503+Generators!P533</f>
        <v>0</v>
      </c>
      <c r="D74">
        <f t="shared" si="8"/>
        <v>20</v>
      </c>
      <c r="E74">
        <f t="shared" si="9"/>
        <v>0</v>
      </c>
    </row>
    <row r="75" spans="1:5" ht="15.75" x14ac:dyDescent="0.25">
      <c r="A75" s="3">
        <v>46661</v>
      </c>
      <c r="B75">
        <f>Generators!O24+Generators!O54+Generators!O84+Generators!O114+Generators!O144+Generators!O174+Generators!O204+Generators!O234+Generators!O264+Generators!O294+Generators!O324+Generators!O354+Generators!O384+Generators!O414+Generators!O444+Generators!O474+Generators!O504+Generators!O534</f>
        <v>0</v>
      </c>
      <c r="C75">
        <f>Generators!P24+Generators!P54+Generators!P84+Generators!P114+Generators!P144+Generators!P174+Generators!P204+Generators!P234+Generators!P264+Generators!P294+Generators!P324+Generators!P354+Generators!P384+Generators!P414+Generators!P444+Generators!P474+Generators!P504+Generators!P534</f>
        <v>0</v>
      </c>
      <c r="D75">
        <f t="shared" si="8"/>
        <v>20</v>
      </c>
      <c r="E75">
        <f t="shared" si="9"/>
        <v>0</v>
      </c>
    </row>
    <row r="76" spans="1:5" ht="15.75" x14ac:dyDescent="0.25">
      <c r="A76" s="3">
        <v>46753</v>
      </c>
      <c r="B76">
        <f>Generators!O25+Generators!O55+Generators!O85+Generators!O115+Generators!O145+Generators!O175+Generators!O205+Generators!O235+Generators!O265+Generators!O295+Generators!O325+Generators!O355+Generators!O385+Generators!O415+Generators!O445+Generators!O475+Generators!O505+Generators!O535</f>
        <v>0</v>
      </c>
      <c r="C76">
        <f>Generators!P25+Generators!P55+Generators!P85+Generators!P115+Generators!P145+Generators!P175+Generators!P205+Generators!P235+Generators!P265+Generators!P295+Generators!P325+Generators!P355+Generators!P385+Generators!P415+Generators!P445+Generators!P475+Generators!P505+Generators!P535</f>
        <v>0</v>
      </c>
      <c r="D76">
        <f t="shared" si="8"/>
        <v>20</v>
      </c>
      <c r="E76">
        <f t="shared" si="9"/>
        <v>0</v>
      </c>
    </row>
    <row r="77" spans="1:5" ht="15.75" x14ac:dyDescent="0.25">
      <c r="A77" s="3">
        <v>46844</v>
      </c>
      <c r="B77">
        <f>Generators!O26+Generators!O56+Generators!O86+Generators!O116+Generators!O146+Generators!O176+Generators!O206+Generators!O236+Generators!O266+Generators!O296+Generators!O326+Generators!O356+Generators!O386+Generators!O416+Generators!O446+Generators!O476+Generators!O506+Generators!O536</f>
        <v>0</v>
      </c>
      <c r="C77">
        <f>Generators!P26+Generators!P56+Generators!P86+Generators!P116+Generators!P146+Generators!P176+Generators!P206+Generators!P236+Generators!P266+Generators!P296+Generators!P326+Generators!P356+Generators!P386+Generators!P416+Generators!P446+Generators!P476+Generators!P506+Generators!P536</f>
        <v>0</v>
      </c>
      <c r="D77">
        <f t="shared" si="8"/>
        <v>20</v>
      </c>
      <c r="E77">
        <f t="shared" si="9"/>
        <v>0</v>
      </c>
    </row>
    <row r="78" spans="1:5" ht="15.75" x14ac:dyDescent="0.25">
      <c r="A78" s="3">
        <v>46935</v>
      </c>
      <c r="B78">
        <f>Generators!O27+Generators!O57+Generators!O87+Generators!O117+Generators!O147+Generators!O177+Generators!O207+Generators!O237+Generators!O267+Generators!O297+Generators!O327+Generators!O357+Generators!O387+Generators!O417+Generators!O447+Generators!O477+Generators!O507+Generators!O537</f>
        <v>0</v>
      </c>
      <c r="C78">
        <f>Generators!P27+Generators!P57+Generators!P87+Generators!P117+Generators!P147+Generators!P177+Generators!P207+Generators!P237+Generators!P267+Generators!P297+Generators!P327+Generators!P357+Generators!P387+Generators!P417+Generators!P447+Generators!P477+Generators!P507+Generators!P537</f>
        <v>0</v>
      </c>
      <c r="D78">
        <f t="shared" si="8"/>
        <v>20</v>
      </c>
      <c r="E78">
        <f t="shared" si="9"/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882E-337C-433C-B778-6E9FDA2F266D}">
  <dimension ref="A1:CH210"/>
  <sheetViews>
    <sheetView zoomScale="80" zoomScaleNormal="80" workbookViewId="0">
      <selection activeCell="E208" sqref="E208"/>
    </sheetView>
  </sheetViews>
  <sheetFormatPr defaultRowHeight="15" x14ac:dyDescent="0.25"/>
  <cols>
    <col min="1" max="1" width="13.28515625" customWidth="1"/>
    <col min="2" max="2" width="19.28515625" customWidth="1"/>
    <col min="3" max="3" width="16.85546875" customWidth="1"/>
    <col min="4" max="4" width="16.42578125" customWidth="1"/>
    <col min="5" max="5" width="16.28515625" bestFit="1" customWidth="1"/>
    <col min="6" max="6" width="15.85546875" customWidth="1"/>
    <col min="7" max="7" width="17" customWidth="1"/>
    <col min="8" max="8" width="16.140625" customWidth="1"/>
    <col min="9" max="9" width="16" customWidth="1"/>
    <col min="10" max="10" width="15.28515625" bestFit="1" customWidth="1"/>
    <col min="11" max="14" width="15.28515625" customWidth="1"/>
  </cols>
  <sheetData>
    <row r="1" spans="1:14" ht="45" x14ac:dyDescent="0.25">
      <c r="A1" s="58" t="s">
        <v>52</v>
      </c>
      <c r="B1" s="59" t="s">
        <v>57</v>
      </c>
      <c r="C1" s="60" t="s">
        <v>61</v>
      </c>
      <c r="D1" s="60" t="s">
        <v>58</v>
      </c>
      <c r="E1" s="60" t="s">
        <v>62</v>
      </c>
      <c r="F1" s="59" t="s">
        <v>64</v>
      </c>
      <c r="G1" s="60" t="s">
        <v>63</v>
      </c>
      <c r="H1" s="60" t="s">
        <v>65</v>
      </c>
      <c r="I1" s="60" t="s">
        <v>66</v>
      </c>
      <c r="J1" s="63" t="s">
        <v>68</v>
      </c>
      <c r="K1" s="63" t="s">
        <v>150</v>
      </c>
      <c r="L1" s="63" t="s">
        <v>151</v>
      </c>
      <c r="M1" s="63" t="s">
        <v>152</v>
      </c>
      <c r="N1" s="63" t="s">
        <v>153</v>
      </c>
    </row>
    <row r="2" spans="1:14" ht="15.75" x14ac:dyDescent="0.25">
      <c r="A2" s="69">
        <v>44835</v>
      </c>
      <c r="B2" s="139">
        <f>'New Single Family Housing'!E5+'New Single Family Housing'!E35+'New Single Family Housing'!E65+'New Single Family Housing'!E95+'New Single Family Housing'!E125+'New Single Family Housing'!E155+'New Single Family Housing'!E185+'New Single Family Housing'!E215+'New Single Family Housing'!E245+'New Single Family Housing'!E275+'New Single Family Housing'!E305+'New Single Family Housing'!E335+'New Single Family Housing'!E365+'New Single Family Housing'!E395+'New Single Family Housing'!E425</f>
        <v>0</v>
      </c>
      <c r="C2" s="139">
        <f>'New Single Family Housing'!F5+'New Single Family Housing'!F35+'New Single Family Housing'!F65+'New Single Family Housing'!F95+'New Single Family Housing'!F125+'New Single Family Housing'!F155+'New Single Family Housing'!F185+'New Single Family Housing'!F215+'New Single Family Housing'!F245+'New Single Family Housing'!F275+'New Single Family Housing'!F305+'New Single Family Housing'!F335+'New Single Family Housing'!F365+'New Single Family Housing'!F395+'New Single Family Housing'!F425</f>
        <v>0</v>
      </c>
      <c r="D2" s="140">
        <f>'New Single Family Housing'!G5+'New Single Family Housing'!G35+'New Single Family Housing'!G65+'New Single Family Housing'!G95+'New Single Family Housing'!G125+'New Single Family Housing'!G155+'New Single Family Housing'!G185+'New Single Family Housing'!G215+'New Single Family Housing'!G245+'New Single Family Housing'!G275+'New Single Family Housing'!G305+'New Single Family Housing'!G335+'New Single Family Housing'!G365+'New Single Family Housing'!G395+'New Single Family Housing'!G425</f>
        <v>0</v>
      </c>
      <c r="E2" s="140">
        <f>'New Single Family Housing'!H5+'New Single Family Housing'!H35+'New Single Family Housing'!H65+'New Single Family Housing'!H95+'New Single Family Housing'!H125+'New Single Family Housing'!H155+'New Single Family Housing'!H185+'New Single Family Housing'!H215+'New Single Family Housing'!H245+'New Single Family Housing'!H275+'New Single Family Housing'!H305+'New Single Family Housing'!H335+'New Single Family Housing'!H365+'New Single Family Housing'!H395+'New Single Family Housing'!H425</f>
        <v>0</v>
      </c>
      <c r="F2" s="140">
        <f>'New Single Family Housing'!J5+'New Single Family Housing'!J35+'New Single Family Housing'!J65+'New Single Family Housing'!J95+'New Single Family Housing'!J125+'New Single Family Housing'!J155+'New Single Family Housing'!J185+'New Single Family Housing'!J215+'New Single Family Housing'!J245+'New Single Family Housing'!J275+'New Single Family Housing'!J305+'New Single Family Housing'!J335+'New Single Family Housing'!J365+'New Single Family Housing'!J395+'New Single Family Housing'!J425</f>
        <v>0</v>
      </c>
      <c r="G2" s="140">
        <f>'New Single Family Housing'!K5+'New Single Family Housing'!K35+'New Single Family Housing'!K65+'New Single Family Housing'!K95+'New Single Family Housing'!K125+'New Single Family Housing'!K155+'New Single Family Housing'!K185+'New Single Family Housing'!K215+'New Single Family Housing'!K245+'New Single Family Housing'!K275+'New Single Family Housing'!K305+'New Single Family Housing'!K335+'New Single Family Housing'!K365+'New Single Family Housing'!K395+'New Single Family Housing'!K425</f>
        <v>0</v>
      </c>
      <c r="H2" s="140">
        <f>'New Single Family Housing'!L5+'New Single Family Housing'!L35+'New Single Family Housing'!L65+'New Single Family Housing'!L95+'New Single Family Housing'!L125+'New Single Family Housing'!L155+'New Single Family Housing'!L185+'New Single Family Housing'!L215+'New Single Family Housing'!L245+'New Single Family Housing'!L275+'New Single Family Housing'!L305+'New Single Family Housing'!L335+'New Single Family Housing'!L365+'New Single Family Housing'!L395+'New Single Family Housing'!L425</f>
        <v>0</v>
      </c>
      <c r="I2" s="140">
        <f>'New Single Family Housing'!M5+'New Single Family Housing'!M35+'New Single Family Housing'!M65+'New Single Family Housing'!M95+'New Single Family Housing'!M125+'New Single Family Housing'!M155+'New Single Family Housing'!M185+'New Single Family Housing'!M215+'New Single Family Housing'!M245+'New Single Family Housing'!M275+'New Single Family Housing'!M305+'New Single Family Housing'!M335+'New Single Family Housing'!M365+'New Single Family Housing'!M395+'New Single Family Housing'!M425</f>
        <v>0</v>
      </c>
      <c r="J2" s="138"/>
      <c r="K2" s="140">
        <f>'New Single Family Housing'!O5+'New Single Family Housing'!O35+'New Single Family Housing'!O65+'New Single Family Housing'!O95+'New Single Family Housing'!O125+'New Single Family Housing'!O155+'New Single Family Housing'!O185+'New Single Family Housing'!O215+'New Single Family Housing'!O245+'New Single Family Housing'!O275+'New Single Family Housing'!O305+'New Single Family Housing'!O335+'New Single Family Housing'!O365+'New Single Family Housing'!O395</f>
        <v>0</v>
      </c>
      <c r="L2" s="140">
        <f>K2</f>
        <v>0</v>
      </c>
      <c r="M2" s="140">
        <f>'New Single Family Housing'!P5+'New Single Family Housing'!P35+'New Single Family Housing'!P65+'New Single Family Housing'!P95+'New Single Family Housing'!P125+'New Single Family Housing'!P155+'New Single Family Housing'!P185+'New Single Family Housing'!P215+'New Single Family Housing'!P245+'New Single Family Housing'!P275+'New Single Family Housing'!P305+'New Single Family Housing'!P335+'New Single Family Housing'!P365+'New Single Family Housing'!P395</f>
        <v>0</v>
      </c>
      <c r="N2" s="140">
        <f>M2</f>
        <v>0</v>
      </c>
    </row>
    <row r="3" spans="1:14" ht="15.75" x14ac:dyDescent="0.25">
      <c r="A3" s="69">
        <v>44927</v>
      </c>
      <c r="B3" s="139">
        <f>'New Single Family Housing'!E6+'New Single Family Housing'!E36+'New Single Family Housing'!E66+'New Single Family Housing'!E96+'New Single Family Housing'!E126+'New Single Family Housing'!E156+'New Single Family Housing'!E186+'New Single Family Housing'!E216+'New Single Family Housing'!E246+'New Single Family Housing'!E276+'New Single Family Housing'!E306+'New Single Family Housing'!E336+'New Single Family Housing'!E366+'New Single Family Housing'!E396+'New Single Family Housing'!E426</f>
        <v>0</v>
      </c>
      <c r="C3" s="139">
        <f>'New Single Family Housing'!F6+'New Single Family Housing'!F36+'New Single Family Housing'!F66+'New Single Family Housing'!F96+'New Single Family Housing'!F126+'New Single Family Housing'!F156+'New Single Family Housing'!F186+'New Single Family Housing'!F216+'New Single Family Housing'!F246+'New Single Family Housing'!F276+'New Single Family Housing'!F306+'New Single Family Housing'!F336+'New Single Family Housing'!F366+'New Single Family Housing'!F396+'New Single Family Housing'!F426</f>
        <v>0</v>
      </c>
      <c r="D3" s="140">
        <f>'New Single Family Housing'!G6+'New Single Family Housing'!G36+'New Single Family Housing'!G66+'New Single Family Housing'!G96+'New Single Family Housing'!G126+'New Single Family Housing'!G156+'New Single Family Housing'!G186+'New Single Family Housing'!G216+'New Single Family Housing'!G246+'New Single Family Housing'!G276+'New Single Family Housing'!G306+'New Single Family Housing'!G336+'New Single Family Housing'!G366+'New Single Family Housing'!G396+'New Single Family Housing'!G426</f>
        <v>0</v>
      </c>
      <c r="E3" s="140">
        <f>'New Single Family Housing'!H6+'New Single Family Housing'!H36+'New Single Family Housing'!H66+'New Single Family Housing'!H96+'New Single Family Housing'!H126+'New Single Family Housing'!H156+'New Single Family Housing'!H186+'New Single Family Housing'!H216+'New Single Family Housing'!H246+'New Single Family Housing'!H276+'New Single Family Housing'!H306+'New Single Family Housing'!H336+'New Single Family Housing'!H366+'New Single Family Housing'!H396+'New Single Family Housing'!H426</f>
        <v>0</v>
      </c>
      <c r="F3" s="140">
        <f>'New Single Family Housing'!J6+'New Single Family Housing'!J36+'New Single Family Housing'!J66+'New Single Family Housing'!J96+'New Single Family Housing'!J126+'New Single Family Housing'!J156+'New Single Family Housing'!J186+'New Single Family Housing'!J216+'New Single Family Housing'!J246+'New Single Family Housing'!J276+'New Single Family Housing'!J306+'New Single Family Housing'!J336+'New Single Family Housing'!J366+'New Single Family Housing'!J396+'New Single Family Housing'!J426</f>
        <v>0</v>
      </c>
      <c r="G3" s="140">
        <f>'New Single Family Housing'!K6+'New Single Family Housing'!K36+'New Single Family Housing'!K66+'New Single Family Housing'!K96+'New Single Family Housing'!K126+'New Single Family Housing'!K156+'New Single Family Housing'!K186+'New Single Family Housing'!K216+'New Single Family Housing'!K246+'New Single Family Housing'!K276+'New Single Family Housing'!K306+'New Single Family Housing'!K336+'New Single Family Housing'!K366+'New Single Family Housing'!K396+'New Single Family Housing'!K426</f>
        <v>0</v>
      </c>
      <c r="H3" s="140">
        <f>'New Single Family Housing'!L6+'New Single Family Housing'!L36+'New Single Family Housing'!L66+'New Single Family Housing'!L96+'New Single Family Housing'!L126+'New Single Family Housing'!L156+'New Single Family Housing'!L186+'New Single Family Housing'!L216+'New Single Family Housing'!L246+'New Single Family Housing'!L276+'New Single Family Housing'!L306+'New Single Family Housing'!L336+'New Single Family Housing'!L366+'New Single Family Housing'!L396+'New Single Family Housing'!L426</f>
        <v>0</v>
      </c>
      <c r="I3" s="140">
        <f>'New Single Family Housing'!M6+'New Single Family Housing'!M36+'New Single Family Housing'!M66+'New Single Family Housing'!M96+'New Single Family Housing'!M126+'New Single Family Housing'!M156+'New Single Family Housing'!M186+'New Single Family Housing'!M216+'New Single Family Housing'!M246+'New Single Family Housing'!M276+'New Single Family Housing'!M306+'New Single Family Housing'!M336+'New Single Family Housing'!M366+'New Single Family Housing'!M396+'New Single Family Housing'!M426</f>
        <v>0</v>
      </c>
      <c r="J3" s="138"/>
      <c r="K3" s="140">
        <f>'New Single Family Housing'!O6+'New Single Family Housing'!O36+'New Single Family Housing'!O66+'New Single Family Housing'!O96+'New Single Family Housing'!O126+'New Single Family Housing'!O156+'New Single Family Housing'!O186+'New Single Family Housing'!O216+'New Single Family Housing'!O246+'New Single Family Housing'!O276+'New Single Family Housing'!O306+'New Single Family Housing'!O336+'New Single Family Housing'!O366+'New Single Family Housing'!O396</f>
        <v>0</v>
      </c>
      <c r="L3" s="140">
        <f>L2+K3</f>
        <v>0</v>
      </c>
      <c r="M3" s="140">
        <f>'New Single Family Housing'!P6+'New Single Family Housing'!P36+'New Single Family Housing'!P66+'New Single Family Housing'!P96+'New Single Family Housing'!P126+'New Single Family Housing'!P156+'New Single Family Housing'!P186+'New Single Family Housing'!P216+'New Single Family Housing'!P246+'New Single Family Housing'!P276+'New Single Family Housing'!P306+'New Single Family Housing'!P336+'New Single Family Housing'!P366+'New Single Family Housing'!P396</f>
        <v>0</v>
      </c>
      <c r="N3" s="140">
        <f>N2+M3</f>
        <v>0</v>
      </c>
    </row>
    <row r="4" spans="1:14" ht="15.75" x14ac:dyDescent="0.25">
      <c r="A4" s="69">
        <v>45017</v>
      </c>
      <c r="B4" s="139">
        <f>'New Single Family Housing'!E7+'New Single Family Housing'!E37+'New Single Family Housing'!E67+'New Single Family Housing'!E97+'New Single Family Housing'!E127+'New Single Family Housing'!E157+'New Single Family Housing'!E187+'New Single Family Housing'!E217+'New Single Family Housing'!E247+'New Single Family Housing'!E277+'New Single Family Housing'!E307+'New Single Family Housing'!E337+'New Single Family Housing'!E367+'New Single Family Housing'!E397+'New Single Family Housing'!E427</f>
        <v>0</v>
      </c>
      <c r="C4" s="139">
        <f>'New Single Family Housing'!F7+'New Single Family Housing'!F37+'New Single Family Housing'!F67+'New Single Family Housing'!F97+'New Single Family Housing'!F127+'New Single Family Housing'!F157+'New Single Family Housing'!F187+'New Single Family Housing'!F217+'New Single Family Housing'!F247+'New Single Family Housing'!F277+'New Single Family Housing'!F307+'New Single Family Housing'!F337+'New Single Family Housing'!F367+'New Single Family Housing'!F397+'New Single Family Housing'!F427</f>
        <v>0</v>
      </c>
      <c r="D4" s="140">
        <f>'New Single Family Housing'!G7+'New Single Family Housing'!G37+'New Single Family Housing'!G67+'New Single Family Housing'!G97+'New Single Family Housing'!G127+'New Single Family Housing'!G157+'New Single Family Housing'!G187+'New Single Family Housing'!G217+'New Single Family Housing'!G247+'New Single Family Housing'!G277+'New Single Family Housing'!G307+'New Single Family Housing'!G337+'New Single Family Housing'!G367+'New Single Family Housing'!G397+'New Single Family Housing'!G427</f>
        <v>0</v>
      </c>
      <c r="E4" s="140">
        <f>'New Single Family Housing'!H7+'New Single Family Housing'!H37+'New Single Family Housing'!H67+'New Single Family Housing'!H97+'New Single Family Housing'!H127+'New Single Family Housing'!H157+'New Single Family Housing'!H187+'New Single Family Housing'!H217+'New Single Family Housing'!H247+'New Single Family Housing'!H277+'New Single Family Housing'!H307+'New Single Family Housing'!H337+'New Single Family Housing'!H367+'New Single Family Housing'!H397+'New Single Family Housing'!H427</f>
        <v>0</v>
      </c>
      <c r="F4" s="140">
        <f>'New Single Family Housing'!J7+'New Single Family Housing'!J37+'New Single Family Housing'!J67+'New Single Family Housing'!J97+'New Single Family Housing'!J127+'New Single Family Housing'!J157+'New Single Family Housing'!J187+'New Single Family Housing'!J217+'New Single Family Housing'!J247+'New Single Family Housing'!J277+'New Single Family Housing'!J307+'New Single Family Housing'!J337+'New Single Family Housing'!J367+'New Single Family Housing'!J397+'New Single Family Housing'!J427</f>
        <v>0</v>
      </c>
      <c r="G4" s="140">
        <f>'New Single Family Housing'!K7+'New Single Family Housing'!K37+'New Single Family Housing'!K67+'New Single Family Housing'!K97+'New Single Family Housing'!K127+'New Single Family Housing'!K157+'New Single Family Housing'!K187+'New Single Family Housing'!K217+'New Single Family Housing'!K247+'New Single Family Housing'!K277+'New Single Family Housing'!K307+'New Single Family Housing'!K337+'New Single Family Housing'!K367+'New Single Family Housing'!K397+'New Single Family Housing'!K427</f>
        <v>0</v>
      </c>
      <c r="H4" s="140">
        <f>'New Single Family Housing'!L7+'New Single Family Housing'!L37+'New Single Family Housing'!L67+'New Single Family Housing'!L97+'New Single Family Housing'!L127+'New Single Family Housing'!L157+'New Single Family Housing'!L187+'New Single Family Housing'!L217+'New Single Family Housing'!L247+'New Single Family Housing'!L277+'New Single Family Housing'!L307+'New Single Family Housing'!L337+'New Single Family Housing'!L367+'New Single Family Housing'!L397+'New Single Family Housing'!L427</f>
        <v>0</v>
      </c>
      <c r="I4" s="140">
        <f>'New Single Family Housing'!M7+'New Single Family Housing'!M37+'New Single Family Housing'!M67+'New Single Family Housing'!M97+'New Single Family Housing'!M127+'New Single Family Housing'!M157+'New Single Family Housing'!M187+'New Single Family Housing'!M217+'New Single Family Housing'!M247+'New Single Family Housing'!M277+'New Single Family Housing'!M307+'New Single Family Housing'!M337+'New Single Family Housing'!M367+'New Single Family Housing'!M397+'New Single Family Housing'!M427</f>
        <v>0</v>
      </c>
      <c r="J4" s="138"/>
      <c r="K4" s="140">
        <f>'New Single Family Housing'!O7+'New Single Family Housing'!O37+'New Single Family Housing'!O67+'New Single Family Housing'!O97+'New Single Family Housing'!O127+'New Single Family Housing'!O157+'New Single Family Housing'!O187+'New Single Family Housing'!O217+'New Single Family Housing'!O247+'New Single Family Housing'!O277+'New Single Family Housing'!O307+'New Single Family Housing'!O337+'New Single Family Housing'!O367+'New Single Family Housing'!O397</f>
        <v>0</v>
      </c>
      <c r="L4" s="140">
        <f t="shared" ref="L4:L25" si="0">L3+K4</f>
        <v>0</v>
      </c>
      <c r="M4" s="140">
        <f>'New Single Family Housing'!P7+'New Single Family Housing'!P37+'New Single Family Housing'!P67+'New Single Family Housing'!P97+'New Single Family Housing'!P127+'New Single Family Housing'!P157+'New Single Family Housing'!P187+'New Single Family Housing'!P217+'New Single Family Housing'!P247+'New Single Family Housing'!P277+'New Single Family Housing'!P307+'New Single Family Housing'!P337+'New Single Family Housing'!P367+'New Single Family Housing'!P397</f>
        <v>0</v>
      </c>
      <c r="N4" s="140">
        <f t="shared" ref="N4:N25" si="1">N3+M4</f>
        <v>0</v>
      </c>
    </row>
    <row r="5" spans="1:14" ht="15.75" x14ac:dyDescent="0.25">
      <c r="A5" s="69">
        <v>45108</v>
      </c>
      <c r="B5" s="139">
        <f>'New Single Family Housing'!E8+'New Single Family Housing'!E38+'New Single Family Housing'!E68+'New Single Family Housing'!E98+'New Single Family Housing'!E128+'New Single Family Housing'!E158+'New Single Family Housing'!E188+'New Single Family Housing'!E218+'New Single Family Housing'!E248+'New Single Family Housing'!E278+'New Single Family Housing'!E308+'New Single Family Housing'!E338+'New Single Family Housing'!E368+'New Single Family Housing'!E398+'New Single Family Housing'!E428</f>
        <v>0</v>
      </c>
      <c r="C5" s="139">
        <f>'New Single Family Housing'!F8+'New Single Family Housing'!F38+'New Single Family Housing'!F68+'New Single Family Housing'!F98+'New Single Family Housing'!F128+'New Single Family Housing'!F158+'New Single Family Housing'!F188+'New Single Family Housing'!F218+'New Single Family Housing'!F248+'New Single Family Housing'!F278+'New Single Family Housing'!F308+'New Single Family Housing'!F338+'New Single Family Housing'!F368+'New Single Family Housing'!F398+'New Single Family Housing'!F428</f>
        <v>0</v>
      </c>
      <c r="D5" s="140">
        <f>'New Single Family Housing'!G8+'New Single Family Housing'!G38+'New Single Family Housing'!G68+'New Single Family Housing'!G98+'New Single Family Housing'!G128+'New Single Family Housing'!G158+'New Single Family Housing'!G188+'New Single Family Housing'!G218+'New Single Family Housing'!G248+'New Single Family Housing'!G278+'New Single Family Housing'!G308+'New Single Family Housing'!G338+'New Single Family Housing'!G368+'New Single Family Housing'!G398+'New Single Family Housing'!G428</f>
        <v>0</v>
      </c>
      <c r="E5" s="140">
        <f>'New Single Family Housing'!H8+'New Single Family Housing'!H38+'New Single Family Housing'!H68+'New Single Family Housing'!H98+'New Single Family Housing'!H128+'New Single Family Housing'!H158+'New Single Family Housing'!H188+'New Single Family Housing'!H218+'New Single Family Housing'!H248+'New Single Family Housing'!H278+'New Single Family Housing'!H308+'New Single Family Housing'!H338+'New Single Family Housing'!H368+'New Single Family Housing'!H398+'New Single Family Housing'!H428</f>
        <v>0</v>
      </c>
      <c r="F5" s="140">
        <f>'New Single Family Housing'!J8+'New Single Family Housing'!J38+'New Single Family Housing'!J68+'New Single Family Housing'!J98+'New Single Family Housing'!J128+'New Single Family Housing'!J158+'New Single Family Housing'!J188+'New Single Family Housing'!J218+'New Single Family Housing'!J248+'New Single Family Housing'!J278+'New Single Family Housing'!J308+'New Single Family Housing'!J338+'New Single Family Housing'!J368+'New Single Family Housing'!J398+'New Single Family Housing'!J428</f>
        <v>0</v>
      </c>
      <c r="G5" s="140">
        <f>'New Single Family Housing'!K8+'New Single Family Housing'!K38+'New Single Family Housing'!K68+'New Single Family Housing'!K98+'New Single Family Housing'!K128+'New Single Family Housing'!K158+'New Single Family Housing'!K188+'New Single Family Housing'!K218+'New Single Family Housing'!K248+'New Single Family Housing'!K278+'New Single Family Housing'!K308+'New Single Family Housing'!K338+'New Single Family Housing'!K368+'New Single Family Housing'!K398+'New Single Family Housing'!K428</f>
        <v>0</v>
      </c>
      <c r="H5" s="140">
        <f>'New Single Family Housing'!L8+'New Single Family Housing'!L38+'New Single Family Housing'!L68+'New Single Family Housing'!L98+'New Single Family Housing'!L128+'New Single Family Housing'!L158+'New Single Family Housing'!L188+'New Single Family Housing'!L218+'New Single Family Housing'!L248+'New Single Family Housing'!L278+'New Single Family Housing'!L308+'New Single Family Housing'!L338+'New Single Family Housing'!L368+'New Single Family Housing'!L398+'New Single Family Housing'!L428</f>
        <v>0</v>
      </c>
      <c r="I5" s="140">
        <f>'New Single Family Housing'!M8+'New Single Family Housing'!M38+'New Single Family Housing'!M68+'New Single Family Housing'!M98+'New Single Family Housing'!M128+'New Single Family Housing'!M158+'New Single Family Housing'!M188+'New Single Family Housing'!M218+'New Single Family Housing'!M248+'New Single Family Housing'!M278+'New Single Family Housing'!M308+'New Single Family Housing'!M338+'New Single Family Housing'!M368+'New Single Family Housing'!M398+'New Single Family Housing'!M428</f>
        <v>0</v>
      </c>
      <c r="J5" s="138"/>
      <c r="K5" s="140">
        <f>'New Single Family Housing'!O8+'New Single Family Housing'!O38+'New Single Family Housing'!O68+'New Single Family Housing'!O98+'New Single Family Housing'!O128+'New Single Family Housing'!O158+'New Single Family Housing'!O188+'New Single Family Housing'!O218+'New Single Family Housing'!O248+'New Single Family Housing'!O278+'New Single Family Housing'!O308+'New Single Family Housing'!O338+'New Single Family Housing'!O368+'New Single Family Housing'!O398</f>
        <v>0</v>
      </c>
      <c r="L5" s="140">
        <f t="shared" si="0"/>
        <v>0</v>
      </c>
      <c r="M5" s="140">
        <f>'New Single Family Housing'!P8+'New Single Family Housing'!P38+'New Single Family Housing'!P68+'New Single Family Housing'!P98+'New Single Family Housing'!P128+'New Single Family Housing'!P158+'New Single Family Housing'!P188+'New Single Family Housing'!P218+'New Single Family Housing'!P248+'New Single Family Housing'!P278+'New Single Family Housing'!P308+'New Single Family Housing'!P338+'New Single Family Housing'!P368+'New Single Family Housing'!P398</f>
        <v>0</v>
      </c>
      <c r="N5" s="140">
        <f t="shared" si="1"/>
        <v>0</v>
      </c>
    </row>
    <row r="6" spans="1:14" ht="15.75" x14ac:dyDescent="0.25">
      <c r="A6" s="69">
        <v>45200</v>
      </c>
      <c r="B6" s="139">
        <f>'New Single Family Housing'!E9+'New Single Family Housing'!E39+'New Single Family Housing'!E69+'New Single Family Housing'!E99+'New Single Family Housing'!E129+'New Single Family Housing'!E159+'New Single Family Housing'!E189+'New Single Family Housing'!E219+'New Single Family Housing'!E249+'New Single Family Housing'!E279+'New Single Family Housing'!E309+'New Single Family Housing'!E339+'New Single Family Housing'!E369+'New Single Family Housing'!E399+'New Single Family Housing'!E429</f>
        <v>2383831.8809523811</v>
      </c>
      <c r="C6" s="139">
        <f>'New Single Family Housing'!F9+'New Single Family Housing'!F39+'New Single Family Housing'!F69+'New Single Family Housing'!F99+'New Single Family Housing'!F129+'New Single Family Housing'!F159+'New Single Family Housing'!F189+'New Single Family Housing'!F219+'New Single Family Housing'!F249+'New Single Family Housing'!F279+'New Single Family Housing'!F309+'New Single Family Housing'!F339+'New Single Family Housing'!F369+'New Single Family Housing'!F399+'New Single Family Housing'!F429</f>
        <v>0</v>
      </c>
      <c r="D6" s="140">
        <f>'New Single Family Housing'!G9+'New Single Family Housing'!G39+'New Single Family Housing'!G69+'New Single Family Housing'!G99+'New Single Family Housing'!G129+'New Single Family Housing'!G159+'New Single Family Housing'!G189+'New Single Family Housing'!G219+'New Single Family Housing'!G249+'New Single Family Housing'!G279+'New Single Family Housing'!G309+'New Single Family Housing'!G339+'New Single Family Housing'!G369+'New Single Family Housing'!G399+'New Single Family Housing'!G429</f>
        <v>2383831.8809523811</v>
      </c>
      <c r="E6" s="140">
        <f>'New Single Family Housing'!H9+'New Single Family Housing'!H39+'New Single Family Housing'!H69+'New Single Family Housing'!H99+'New Single Family Housing'!H129+'New Single Family Housing'!H159+'New Single Family Housing'!H189+'New Single Family Housing'!H219+'New Single Family Housing'!H249+'New Single Family Housing'!H279+'New Single Family Housing'!H309+'New Single Family Housing'!H339+'New Single Family Housing'!H369+'New Single Family Housing'!H399+'New Single Family Housing'!H429</f>
        <v>0</v>
      </c>
      <c r="F6" s="140">
        <f>'New Single Family Housing'!J9+'New Single Family Housing'!J39+'New Single Family Housing'!J69+'New Single Family Housing'!J99+'New Single Family Housing'!J129+'New Single Family Housing'!J159+'New Single Family Housing'!J189+'New Single Family Housing'!J219+'New Single Family Housing'!J249+'New Single Family Housing'!J279+'New Single Family Housing'!J309+'New Single Family Housing'!J339+'New Single Family Housing'!J369+'New Single Family Housing'!J399+'New Single Family Housing'!J429</f>
        <v>103761.09523809522</v>
      </c>
      <c r="G6" s="140">
        <f>'New Single Family Housing'!K9+'New Single Family Housing'!K39+'New Single Family Housing'!K69+'New Single Family Housing'!K99+'New Single Family Housing'!K129+'New Single Family Housing'!K159+'New Single Family Housing'!K189+'New Single Family Housing'!K219+'New Single Family Housing'!K249+'New Single Family Housing'!K279+'New Single Family Housing'!K309+'New Single Family Housing'!K339+'New Single Family Housing'!K369+'New Single Family Housing'!K399+'New Single Family Housing'!K429</f>
        <v>25742.5</v>
      </c>
      <c r="H6" s="140">
        <f>'New Single Family Housing'!L9+'New Single Family Housing'!L39+'New Single Family Housing'!L69+'New Single Family Housing'!L99+'New Single Family Housing'!L129+'New Single Family Housing'!L159+'New Single Family Housing'!L189+'New Single Family Housing'!L219+'New Single Family Housing'!L249+'New Single Family Housing'!L279+'New Single Family Housing'!L309+'New Single Family Housing'!L339+'New Single Family Housing'!L369+'New Single Family Housing'!L399+'New Single Family Housing'!L429</f>
        <v>103761.09523809522</v>
      </c>
      <c r="I6" s="140">
        <f>'New Single Family Housing'!M9+'New Single Family Housing'!M39+'New Single Family Housing'!M69+'New Single Family Housing'!M99+'New Single Family Housing'!M129+'New Single Family Housing'!M159+'New Single Family Housing'!M189+'New Single Family Housing'!M219+'New Single Family Housing'!M249+'New Single Family Housing'!M279+'New Single Family Housing'!M309+'New Single Family Housing'!M339+'New Single Family Housing'!M369+'New Single Family Housing'!M399+'New Single Family Housing'!M429</f>
        <v>25742.5</v>
      </c>
      <c r="J6" s="138"/>
      <c r="K6" s="140">
        <f>'New Single Family Housing'!O9+'New Single Family Housing'!O39+'New Single Family Housing'!O69+'New Single Family Housing'!O99+'New Single Family Housing'!O129+'New Single Family Housing'!O159+'New Single Family Housing'!O189+'New Single Family Housing'!O219+'New Single Family Housing'!O249+'New Single Family Housing'!O279+'New Single Family Housing'!O309+'New Single Family Housing'!O339+'New Single Family Housing'!O369+'New Single Family Housing'!O399</f>
        <v>0</v>
      </c>
      <c r="L6" s="140">
        <f t="shared" si="0"/>
        <v>0</v>
      </c>
      <c r="M6" s="140">
        <f>'New Single Family Housing'!P9+'New Single Family Housing'!P39+'New Single Family Housing'!P69+'New Single Family Housing'!P99+'New Single Family Housing'!P129+'New Single Family Housing'!P159+'New Single Family Housing'!P189+'New Single Family Housing'!P219+'New Single Family Housing'!P249+'New Single Family Housing'!P279+'New Single Family Housing'!P309+'New Single Family Housing'!P339+'New Single Family Housing'!P369+'New Single Family Housing'!P399</f>
        <v>0</v>
      </c>
      <c r="N6" s="140">
        <f t="shared" si="1"/>
        <v>0</v>
      </c>
    </row>
    <row r="7" spans="1:14" ht="15.75" x14ac:dyDescent="0.25">
      <c r="A7" s="69">
        <v>45292</v>
      </c>
      <c r="B7" s="139">
        <f>'New Single Family Housing'!E10+'New Single Family Housing'!E40+'New Single Family Housing'!E70+'New Single Family Housing'!E100+'New Single Family Housing'!E130+'New Single Family Housing'!E160+'New Single Family Housing'!E190+'New Single Family Housing'!E220+'New Single Family Housing'!E250+'New Single Family Housing'!E280+'New Single Family Housing'!E310+'New Single Family Housing'!E340+'New Single Family Housing'!E370+'New Single Family Housing'!E400+'New Single Family Housing'!E430</f>
        <v>2383831.8809523811</v>
      </c>
      <c r="C7" s="139">
        <f>'New Single Family Housing'!F10+'New Single Family Housing'!F40+'New Single Family Housing'!F70+'New Single Family Housing'!F100+'New Single Family Housing'!F130+'New Single Family Housing'!F160+'New Single Family Housing'!F190+'New Single Family Housing'!F220+'New Single Family Housing'!F250+'New Single Family Housing'!F280+'New Single Family Housing'!F310+'New Single Family Housing'!F340+'New Single Family Housing'!F370+'New Single Family Housing'!F400+'New Single Family Housing'!F430</f>
        <v>234937.32</v>
      </c>
      <c r="D7" s="140">
        <f>'New Single Family Housing'!G10+'New Single Family Housing'!G40+'New Single Family Housing'!G70+'New Single Family Housing'!G100+'New Single Family Housing'!G130+'New Single Family Housing'!G160+'New Single Family Housing'!G190+'New Single Family Housing'!G220+'New Single Family Housing'!G250+'New Single Family Housing'!G280+'New Single Family Housing'!G310+'New Single Family Housing'!G340+'New Single Family Housing'!G370+'New Single Family Housing'!G400+'New Single Family Housing'!G430</f>
        <v>4767663.7619047621</v>
      </c>
      <c r="E7" s="140">
        <f>'New Single Family Housing'!H10+'New Single Family Housing'!H40+'New Single Family Housing'!H70+'New Single Family Housing'!H100+'New Single Family Housing'!H130+'New Single Family Housing'!H160+'New Single Family Housing'!H190+'New Single Family Housing'!H220+'New Single Family Housing'!H250+'New Single Family Housing'!H280+'New Single Family Housing'!H310+'New Single Family Housing'!H340+'New Single Family Housing'!H370+'New Single Family Housing'!H400+'New Single Family Housing'!H430</f>
        <v>234937.32</v>
      </c>
      <c r="F7" s="140">
        <f>'New Single Family Housing'!J10+'New Single Family Housing'!J40+'New Single Family Housing'!J70+'New Single Family Housing'!J100+'New Single Family Housing'!J130+'New Single Family Housing'!J160+'New Single Family Housing'!J190+'New Single Family Housing'!J220+'New Single Family Housing'!J250+'New Single Family Housing'!J280+'New Single Family Housing'!J310+'New Single Family Housing'!J340+'New Single Family Housing'!J370+'New Single Family Housing'!J400+'New Single Family Housing'!J430</f>
        <v>103761.09523809522</v>
      </c>
      <c r="G7" s="140">
        <f>'New Single Family Housing'!K10+'New Single Family Housing'!K40+'New Single Family Housing'!K70+'New Single Family Housing'!K100+'New Single Family Housing'!K130+'New Single Family Housing'!K160+'New Single Family Housing'!K190+'New Single Family Housing'!K220+'New Single Family Housing'!K250+'New Single Family Housing'!K280+'New Single Family Housing'!K310+'New Single Family Housing'!K340+'New Single Family Housing'!K370+'New Single Family Housing'!K400+'New Single Family Housing'!K430</f>
        <v>0</v>
      </c>
      <c r="H7" s="140">
        <f>'New Single Family Housing'!L10+'New Single Family Housing'!L40+'New Single Family Housing'!L70+'New Single Family Housing'!L100+'New Single Family Housing'!L130+'New Single Family Housing'!L160+'New Single Family Housing'!L190+'New Single Family Housing'!L220+'New Single Family Housing'!L250+'New Single Family Housing'!L280+'New Single Family Housing'!L310+'New Single Family Housing'!L340+'New Single Family Housing'!L370+'New Single Family Housing'!L400+'New Single Family Housing'!L430</f>
        <v>207522.19047619044</v>
      </c>
      <c r="I7" s="140">
        <f>'New Single Family Housing'!M10+'New Single Family Housing'!M40+'New Single Family Housing'!M70+'New Single Family Housing'!M100+'New Single Family Housing'!M130+'New Single Family Housing'!M160+'New Single Family Housing'!M190+'New Single Family Housing'!M220+'New Single Family Housing'!M250+'New Single Family Housing'!M280+'New Single Family Housing'!M310+'New Single Family Housing'!M340+'New Single Family Housing'!M370+'New Single Family Housing'!M400+'New Single Family Housing'!M430</f>
        <v>25742.5</v>
      </c>
      <c r="J7" s="138"/>
      <c r="K7" s="140">
        <f>'New Single Family Housing'!O10+'New Single Family Housing'!O40+'New Single Family Housing'!O70+'New Single Family Housing'!O100+'New Single Family Housing'!O130+'New Single Family Housing'!O160+'New Single Family Housing'!O190+'New Single Family Housing'!O220+'New Single Family Housing'!O250+'New Single Family Housing'!O280+'New Single Family Housing'!O310+'New Single Family Housing'!O340+'New Single Family Housing'!O370+'New Single Family Housing'!O400</f>
        <v>0</v>
      </c>
      <c r="L7" s="140">
        <f t="shared" si="0"/>
        <v>0</v>
      </c>
      <c r="M7" s="140">
        <f>'New Single Family Housing'!P10+'New Single Family Housing'!P40+'New Single Family Housing'!P70+'New Single Family Housing'!P100+'New Single Family Housing'!P130+'New Single Family Housing'!P160+'New Single Family Housing'!P190+'New Single Family Housing'!P220+'New Single Family Housing'!P250+'New Single Family Housing'!P280+'New Single Family Housing'!P310+'New Single Family Housing'!P340+'New Single Family Housing'!P370+'New Single Family Housing'!P400</f>
        <v>0</v>
      </c>
      <c r="N7" s="140">
        <f t="shared" si="1"/>
        <v>0</v>
      </c>
    </row>
    <row r="8" spans="1:14" ht="15.75" x14ac:dyDescent="0.25">
      <c r="A8" s="69">
        <v>45383</v>
      </c>
      <c r="B8" s="139">
        <f>'New Single Family Housing'!E11+'New Single Family Housing'!E41+'New Single Family Housing'!E71+'New Single Family Housing'!E101+'New Single Family Housing'!E131+'New Single Family Housing'!E161+'New Single Family Housing'!E191+'New Single Family Housing'!E221+'New Single Family Housing'!E251+'New Single Family Housing'!E281+'New Single Family Housing'!E311+'New Single Family Housing'!E341+'New Single Family Housing'!E371+'New Single Family Housing'!E401+'New Single Family Housing'!E431</f>
        <v>2383831.8809523811</v>
      </c>
      <c r="C8" s="139">
        <f>'New Single Family Housing'!F11+'New Single Family Housing'!F41+'New Single Family Housing'!F71+'New Single Family Housing'!F101+'New Single Family Housing'!F131+'New Single Family Housing'!F161+'New Single Family Housing'!F191+'New Single Family Housing'!F221+'New Single Family Housing'!F251+'New Single Family Housing'!F281+'New Single Family Housing'!F311+'New Single Family Housing'!F341+'New Single Family Housing'!F371+'New Single Family Housing'!F401+'New Single Family Housing'!F431</f>
        <v>128850.09</v>
      </c>
      <c r="D8" s="140">
        <f>'New Single Family Housing'!G11+'New Single Family Housing'!G41+'New Single Family Housing'!G71+'New Single Family Housing'!G101+'New Single Family Housing'!G131+'New Single Family Housing'!G161+'New Single Family Housing'!G191+'New Single Family Housing'!G221+'New Single Family Housing'!G251+'New Single Family Housing'!G281+'New Single Family Housing'!G311+'New Single Family Housing'!G341+'New Single Family Housing'!G371+'New Single Family Housing'!G401+'New Single Family Housing'!G431</f>
        <v>7151495.6428571437</v>
      </c>
      <c r="E8" s="140">
        <f>'New Single Family Housing'!H11+'New Single Family Housing'!H41+'New Single Family Housing'!H71+'New Single Family Housing'!H101+'New Single Family Housing'!H131+'New Single Family Housing'!H161+'New Single Family Housing'!H191+'New Single Family Housing'!H221+'New Single Family Housing'!H251+'New Single Family Housing'!H281+'New Single Family Housing'!H311+'New Single Family Housing'!H341+'New Single Family Housing'!H371+'New Single Family Housing'!H401+'New Single Family Housing'!H431</f>
        <v>363787.41000000003</v>
      </c>
      <c r="F8" s="140">
        <f>'New Single Family Housing'!J11+'New Single Family Housing'!J41+'New Single Family Housing'!J71+'New Single Family Housing'!J101+'New Single Family Housing'!J131+'New Single Family Housing'!J161+'New Single Family Housing'!J191+'New Single Family Housing'!J221+'New Single Family Housing'!J251+'New Single Family Housing'!J281+'New Single Family Housing'!J311+'New Single Family Housing'!J341+'New Single Family Housing'!J371+'New Single Family Housing'!J401+'New Single Family Housing'!J431</f>
        <v>103761.09523809522</v>
      </c>
      <c r="G8" s="140">
        <f>'New Single Family Housing'!K11+'New Single Family Housing'!K41+'New Single Family Housing'!K71+'New Single Family Housing'!K101+'New Single Family Housing'!K131+'New Single Family Housing'!K161+'New Single Family Housing'!K191+'New Single Family Housing'!K221+'New Single Family Housing'!K251+'New Single Family Housing'!K281+'New Single Family Housing'!K311+'New Single Family Housing'!K341+'New Single Family Housing'!K371+'New Single Family Housing'!K401+'New Single Family Housing'!K431</f>
        <v>70648</v>
      </c>
      <c r="H8" s="140">
        <f>'New Single Family Housing'!L11+'New Single Family Housing'!L41+'New Single Family Housing'!L71+'New Single Family Housing'!L101+'New Single Family Housing'!L131+'New Single Family Housing'!L161+'New Single Family Housing'!L191+'New Single Family Housing'!L221+'New Single Family Housing'!L251+'New Single Family Housing'!L281+'New Single Family Housing'!L311+'New Single Family Housing'!L341+'New Single Family Housing'!L371+'New Single Family Housing'!L401+'New Single Family Housing'!L431</f>
        <v>311283.28571428574</v>
      </c>
      <c r="I8" s="140">
        <f>'New Single Family Housing'!M11+'New Single Family Housing'!M41+'New Single Family Housing'!M71+'New Single Family Housing'!M101+'New Single Family Housing'!M131+'New Single Family Housing'!M161+'New Single Family Housing'!M191+'New Single Family Housing'!M221+'New Single Family Housing'!M251+'New Single Family Housing'!M281+'New Single Family Housing'!M311+'New Single Family Housing'!M341+'New Single Family Housing'!M371+'New Single Family Housing'!M401+'New Single Family Housing'!M431</f>
        <v>96390.5</v>
      </c>
      <c r="J8" s="138"/>
      <c r="K8" s="140">
        <f>'New Single Family Housing'!O11+'New Single Family Housing'!O41+'New Single Family Housing'!O71+'New Single Family Housing'!O101+'New Single Family Housing'!O131+'New Single Family Housing'!O161+'New Single Family Housing'!O191+'New Single Family Housing'!O221+'New Single Family Housing'!O251+'New Single Family Housing'!O281+'New Single Family Housing'!O311+'New Single Family Housing'!O341+'New Single Family Housing'!O371+'New Single Family Housing'!O401</f>
        <v>0</v>
      </c>
      <c r="L8" s="140">
        <f t="shared" si="0"/>
        <v>0</v>
      </c>
      <c r="M8" s="140">
        <f>'New Single Family Housing'!P11+'New Single Family Housing'!P41+'New Single Family Housing'!P71+'New Single Family Housing'!P101+'New Single Family Housing'!P131+'New Single Family Housing'!P161+'New Single Family Housing'!P191+'New Single Family Housing'!P221+'New Single Family Housing'!P251+'New Single Family Housing'!P281+'New Single Family Housing'!P311+'New Single Family Housing'!P341+'New Single Family Housing'!P371+'New Single Family Housing'!P401</f>
        <v>0</v>
      </c>
      <c r="N8" s="140">
        <f t="shared" si="1"/>
        <v>0</v>
      </c>
    </row>
    <row r="9" spans="1:14" ht="15.75" x14ac:dyDescent="0.25">
      <c r="A9" s="69">
        <v>45474</v>
      </c>
      <c r="B9" s="139">
        <f>'New Single Family Housing'!E12+'New Single Family Housing'!E42+'New Single Family Housing'!E72+'New Single Family Housing'!E102+'New Single Family Housing'!E132+'New Single Family Housing'!E162+'New Single Family Housing'!E192+'New Single Family Housing'!E222+'New Single Family Housing'!E252+'New Single Family Housing'!E282+'New Single Family Housing'!E312+'New Single Family Housing'!E342+'New Single Family Housing'!E372+'New Single Family Housing'!E402+'New Single Family Housing'!E432</f>
        <v>2383831.8809523811</v>
      </c>
      <c r="C9" s="139">
        <f>'New Single Family Housing'!F12+'New Single Family Housing'!F42+'New Single Family Housing'!F72+'New Single Family Housing'!F102+'New Single Family Housing'!F132+'New Single Family Housing'!F162+'New Single Family Housing'!F192+'New Single Family Housing'!F222+'New Single Family Housing'!F252+'New Single Family Housing'!F282+'New Single Family Housing'!F312+'New Single Family Housing'!F342+'New Single Family Housing'!F372+'New Single Family Housing'!F402+'New Single Family Housing'!F432</f>
        <v>242363.09000000003</v>
      </c>
      <c r="D9" s="140">
        <f>'New Single Family Housing'!G12+'New Single Family Housing'!G42+'New Single Family Housing'!G72+'New Single Family Housing'!G102+'New Single Family Housing'!G132+'New Single Family Housing'!G162+'New Single Family Housing'!G192+'New Single Family Housing'!G222+'New Single Family Housing'!G252+'New Single Family Housing'!G282+'New Single Family Housing'!G312+'New Single Family Housing'!G342+'New Single Family Housing'!G372+'New Single Family Housing'!G402+'New Single Family Housing'!G432</f>
        <v>9535327.5238095243</v>
      </c>
      <c r="E9" s="140">
        <f>'New Single Family Housing'!H12+'New Single Family Housing'!H42+'New Single Family Housing'!H72+'New Single Family Housing'!H102+'New Single Family Housing'!H132+'New Single Family Housing'!H162+'New Single Family Housing'!H192+'New Single Family Housing'!H222+'New Single Family Housing'!H252+'New Single Family Housing'!H282+'New Single Family Housing'!H312+'New Single Family Housing'!H342+'New Single Family Housing'!H372+'New Single Family Housing'!H402+'New Single Family Housing'!H432</f>
        <v>606150.5</v>
      </c>
      <c r="F9" s="140">
        <f>'New Single Family Housing'!J12+'New Single Family Housing'!J42+'New Single Family Housing'!J72+'New Single Family Housing'!J102+'New Single Family Housing'!J132+'New Single Family Housing'!J162+'New Single Family Housing'!J192+'New Single Family Housing'!J222+'New Single Family Housing'!J252+'New Single Family Housing'!J282+'New Single Family Housing'!J312+'New Single Family Housing'!J342+'New Single Family Housing'!J372+'New Single Family Housing'!J402+'New Single Family Housing'!J432</f>
        <v>103761.09523809522</v>
      </c>
      <c r="G9" s="140">
        <f>'New Single Family Housing'!K12+'New Single Family Housing'!K42+'New Single Family Housing'!K72+'New Single Family Housing'!K102+'New Single Family Housing'!K132+'New Single Family Housing'!K162+'New Single Family Housing'!K192+'New Single Family Housing'!K222+'New Single Family Housing'!K252+'New Single Family Housing'!K282+'New Single Family Housing'!K312+'New Single Family Housing'!K342+'New Single Family Housing'!K372+'New Single Family Housing'!K402+'New Single Family Housing'!K432</f>
        <v>25817.5</v>
      </c>
      <c r="H9" s="140">
        <f>'New Single Family Housing'!L12+'New Single Family Housing'!L42+'New Single Family Housing'!L72+'New Single Family Housing'!L102+'New Single Family Housing'!L132+'New Single Family Housing'!L162+'New Single Family Housing'!L192+'New Single Family Housing'!L222+'New Single Family Housing'!L252+'New Single Family Housing'!L282+'New Single Family Housing'!L312+'New Single Family Housing'!L342+'New Single Family Housing'!L372+'New Single Family Housing'!L402+'New Single Family Housing'!L432</f>
        <v>415044.38095238089</v>
      </c>
      <c r="I9" s="140">
        <f>'New Single Family Housing'!M12+'New Single Family Housing'!M42+'New Single Family Housing'!M72+'New Single Family Housing'!M102+'New Single Family Housing'!M132+'New Single Family Housing'!M162+'New Single Family Housing'!M192+'New Single Family Housing'!M222+'New Single Family Housing'!M252+'New Single Family Housing'!M282+'New Single Family Housing'!M312+'New Single Family Housing'!M342+'New Single Family Housing'!M372+'New Single Family Housing'!M402+'New Single Family Housing'!M432</f>
        <v>122208</v>
      </c>
      <c r="J9" s="138"/>
      <c r="K9" s="140">
        <f>'New Single Family Housing'!O12+'New Single Family Housing'!O42+'New Single Family Housing'!O72+'New Single Family Housing'!O102+'New Single Family Housing'!O132+'New Single Family Housing'!O162+'New Single Family Housing'!O192+'New Single Family Housing'!O222+'New Single Family Housing'!O252+'New Single Family Housing'!O282+'New Single Family Housing'!O312+'New Single Family Housing'!O342+'New Single Family Housing'!O372+'New Single Family Housing'!O402</f>
        <v>70000</v>
      </c>
      <c r="L9" s="140">
        <f t="shared" si="0"/>
        <v>70000</v>
      </c>
      <c r="M9" s="140">
        <f>'New Single Family Housing'!P12+'New Single Family Housing'!P42+'New Single Family Housing'!P72+'New Single Family Housing'!P102+'New Single Family Housing'!P132+'New Single Family Housing'!P162+'New Single Family Housing'!P192+'New Single Family Housing'!P222+'New Single Family Housing'!P252+'New Single Family Housing'!P282+'New Single Family Housing'!P312+'New Single Family Housing'!P342+'New Single Family Housing'!P372+'New Single Family Housing'!P402</f>
        <v>35000</v>
      </c>
      <c r="N9" s="140">
        <f t="shared" si="1"/>
        <v>35000</v>
      </c>
    </row>
    <row r="10" spans="1:14" ht="15.75" x14ac:dyDescent="0.25">
      <c r="A10" s="208">
        <v>45566</v>
      </c>
      <c r="B10" s="141">
        <f>'New Single Family Housing'!E13+'New Single Family Housing'!E43+'New Single Family Housing'!E73+'New Single Family Housing'!E103+'New Single Family Housing'!E133+'New Single Family Housing'!E163+'New Single Family Housing'!E193+'New Single Family Housing'!E223+'New Single Family Housing'!E253+'New Single Family Housing'!E283+'New Single Family Housing'!E313+'New Single Family Housing'!E343+'New Single Family Housing'!E373+'New Single Family Housing'!E403+'New Single Family Housing'!E433</f>
        <v>2383831.8809523811</v>
      </c>
      <c r="C10" s="141">
        <f>'New Single Family Housing'!F13+'New Single Family Housing'!F43+'New Single Family Housing'!F73+'New Single Family Housing'!F103+'New Single Family Housing'!F133+'New Single Family Housing'!F163+'New Single Family Housing'!F193+'New Single Family Housing'!F223+'New Single Family Housing'!F253+'New Single Family Housing'!F283+'New Single Family Housing'!F313+'New Single Family Housing'!F343+'New Single Family Housing'!F373+'New Single Family Housing'!F403+'New Single Family Housing'!F433</f>
        <v>0</v>
      </c>
      <c r="D10" s="209">
        <f>'New Single Family Housing'!G13+'New Single Family Housing'!G43+'New Single Family Housing'!G73+'New Single Family Housing'!G103+'New Single Family Housing'!G133+'New Single Family Housing'!G163+'New Single Family Housing'!G193+'New Single Family Housing'!G223+'New Single Family Housing'!G253+'New Single Family Housing'!G283+'New Single Family Housing'!G313+'New Single Family Housing'!G343+'New Single Family Housing'!G373+'New Single Family Housing'!G403+'New Single Family Housing'!G433</f>
        <v>11919159.404761905</v>
      </c>
      <c r="E10" s="209">
        <f>'New Single Family Housing'!H13+'New Single Family Housing'!H43+'New Single Family Housing'!H73+'New Single Family Housing'!H103+'New Single Family Housing'!H133+'New Single Family Housing'!H163+'New Single Family Housing'!H193+'New Single Family Housing'!H223+'New Single Family Housing'!H253+'New Single Family Housing'!H283+'New Single Family Housing'!H313+'New Single Family Housing'!H343+'New Single Family Housing'!H373+'New Single Family Housing'!H403+'New Single Family Housing'!H433</f>
        <v>606150.5</v>
      </c>
      <c r="F10" s="209">
        <f>'New Single Family Housing'!J13+'New Single Family Housing'!J43+'New Single Family Housing'!J73+'New Single Family Housing'!J103+'New Single Family Housing'!J133+'New Single Family Housing'!J163+'New Single Family Housing'!J193+'New Single Family Housing'!J223+'New Single Family Housing'!J253+'New Single Family Housing'!J283+'New Single Family Housing'!J313+'New Single Family Housing'!J343+'New Single Family Housing'!J373+'New Single Family Housing'!J403+'New Single Family Housing'!J433</f>
        <v>103761.09523809522</v>
      </c>
      <c r="G10" s="209">
        <f>'New Single Family Housing'!K13+'New Single Family Housing'!K43+'New Single Family Housing'!K73+'New Single Family Housing'!K103+'New Single Family Housing'!K133+'New Single Family Housing'!K163+'New Single Family Housing'!K193+'New Single Family Housing'!K223+'New Single Family Housing'!K253+'New Single Family Housing'!K283+'New Single Family Housing'!K313+'New Single Family Housing'!K343+'New Single Family Housing'!K373+'New Single Family Housing'!K403+'New Single Family Housing'!K433</f>
        <v>0</v>
      </c>
      <c r="H10" s="209">
        <f>'New Single Family Housing'!L13+'New Single Family Housing'!L43+'New Single Family Housing'!L73+'New Single Family Housing'!L103+'New Single Family Housing'!L133+'New Single Family Housing'!L163+'New Single Family Housing'!L193+'New Single Family Housing'!L223+'New Single Family Housing'!L253+'New Single Family Housing'!L283+'New Single Family Housing'!L313+'New Single Family Housing'!L343+'New Single Family Housing'!L373+'New Single Family Housing'!L403+'New Single Family Housing'!L433</f>
        <v>518805.47619047621</v>
      </c>
      <c r="I10" s="209">
        <f>'New Single Family Housing'!M13+'New Single Family Housing'!M43+'New Single Family Housing'!M73+'New Single Family Housing'!M103+'New Single Family Housing'!M133+'New Single Family Housing'!M163+'New Single Family Housing'!M193+'New Single Family Housing'!M223+'New Single Family Housing'!M253+'New Single Family Housing'!M283+'New Single Family Housing'!M313+'New Single Family Housing'!M343+'New Single Family Housing'!M373+'New Single Family Housing'!M403+'New Single Family Housing'!M433</f>
        <v>122208</v>
      </c>
      <c r="J10" s="210"/>
      <c r="K10" s="209">
        <f>'New Single Family Housing'!O13+'New Single Family Housing'!O43+'New Single Family Housing'!O73+'New Single Family Housing'!O103+'New Single Family Housing'!O133+'New Single Family Housing'!O163+'New Single Family Housing'!O193+'New Single Family Housing'!O223+'New Single Family Housing'!O253+'New Single Family Housing'!O283+'New Single Family Housing'!O313+'New Single Family Housing'!O343+'New Single Family Housing'!O373+'New Single Family Housing'!O403</f>
        <v>0</v>
      </c>
      <c r="L10" s="209">
        <f t="shared" si="0"/>
        <v>70000</v>
      </c>
      <c r="M10" s="209">
        <f>'New Single Family Housing'!P13+'New Single Family Housing'!P43+'New Single Family Housing'!P73+'New Single Family Housing'!P103+'New Single Family Housing'!P133+'New Single Family Housing'!P163+'New Single Family Housing'!P193+'New Single Family Housing'!P223+'New Single Family Housing'!P253+'New Single Family Housing'!P283+'New Single Family Housing'!P313+'New Single Family Housing'!P343+'New Single Family Housing'!P373+'New Single Family Housing'!P403</f>
        <v>0</v>
      </c>
      <c r="N10" s="209">
        <f t="shared" si="1"/>
        <v>35000</v>
      </c>
    </row>
    <row r="11" spans="1:14" ht="15.75" x14ac:dyDescent="0.25">
      <c r="A11" s="3">
        <v>45658</v>
      </c>
      <c r="B11" s="6">
        <f>'New Single Family Housing'!E14+'New Single Family Housing'!E44+'New Single Family Housing'!E74+'New Single Family Housing'!E104+'New Single Family Housing'!E134+'New Single Family Housing'!E164+'New Single Family Housing'!E194+'New Single Family Housing'!E224+'New Single Family Housing'!E254+'New Single Family Housing'!E284+'New Single Family Housing'!E314+'New Single Family Housing'!E344+'New Single Family Housing'!E374+'New Single Family Housing'!E404+'New Single Family Housing'!E434</f>
        <v>2383831.8809523811</v>
      </c>
      <c r="C11" s="6">
        <f>'New Single Family Housing'!F14+'New Single Family Housing'!F44+'New Single Family Housing'!F74+'New Single Family Housing'!F104+'New Single Family Housing'!F134+'New Single Family Housing'!F164+'New Single Family Housing'!F194+'New Single Family Housing'!F224+'New Single Family Housing'!F254+'New Single Family Housing'!F284+'New Single Family Housing'!F314+'New Single Family Housing'!F344+'New Single Family Housing'!F374+'New Single Family Housing'!F404+'New Single Family Housing'!F434</f>
        <v>0</v>
      </c>
      <c r="D11" s="37">
        <f>'New Single Family Housing'!G14+'New Single Family Housing'!G44+'New Single Family Housing'!G74+'New Single Family Housing'!G104+'New Single Family Housing'!G134+'New Single Family Housing'!G164+'New Single Family Housing'!G194+'New Single Family Housing'!G224+'New Single Family Housing'!G254+'New Single Family Housing'!G284+'New Single Family Housing'!G314+'New Single Family Housing'!G344+'New Single Family Housing'!G374+'New Single Family Housing'!G404+'New Single Family Housing'!G434</f>
        <v>14302991.285714287</v>
      </c>
      <c r="E11" s="37">
        <f>'New Single Family Housing'!H14+'New Single Family Housing'!H44+'New Single Family Housing'!H74+'New Single Family Housing'!H104+'New Single Family Housing'!H134+'New Single Family Housing'!H164+'New Single Family Housing'!H194+'New Single Family Housing'!H224+'New Single Family Housing'!H254+'New Single Family Housing'!H284+'New Single Family Housing'!H314+'New Single Family Housing'!H344+'New Single Family Housing'!H374+'New Single Family Housing'!H404+'New Single Family Housing'!H434</f>
        <v>606150.5</v>
      </c>
      <c r="F11" s="37">
        <f>'New Single Family Housing'!J14+'New Single Family Housing'!J44+'New Single Family Housing'!J74+'New Single Family Housing'!J104+'New Single Family Housing'!J134+'New Single Family Housing'!J164+'New Single Family Housing'!J194+'New Single Family Housing'!J224+'New Single Family Housing'!J254+'New Single Family Housing'!J284+'New Single Family Housing'!J314+'New Single Family Housing'!J344+'New Single Family Housing'!J374+'New Single Family Housing'!J404+'New Single Family Housing'!J434</f>
        <v>103761.09523809522</v>
      </c>
      <c r="G11" s="37">
        <f>'New Single Family Housing'!K14+'New Single Family Housing'!K44+'New Single Family Housing'!K74+'New Single Family Housing'!K104+'New Single Family Housing'!K134+'New Single Family Housing'!K164+'New Single Family Housing'!K194+'New Single Family Housing'!K224+'New Single Family Housing'!K254+'New Single Family Housing'!K284+'New Single Family Housing'!K314+'New Single Family Housing'!K344+'New Single Family Housing'!K374+'New Single Family Housing'!K404+'New Single Family Housing'!K434</f>
        <v>0</v>
      </c>
      <c r="H11" s="37">
        <f>'New Single Family Housing'!L14+'New Single Family Housing'!L44+'New Single Family Housing'!L74+'New Single Family Housing'!L104+'New Single Family Housing'!L134+'New Single Family Housing'!L164+'New Single Family Housing'!L194+'New Single Family Housing'!L224+'New Single Family Housing'!L254+'New Single Family Housing'!L284+'New Single Family Housing'!L314+'New Single Family Housing'!L344+'New Single Family Housing'!L374+'New Single Family Housing'!L404+'New Single Family Housing'!L434</f>
        <v>622566.57142857148</v>
      </c>
      <c r="I11" s="37">
        <f>'New Single Family Housing'!M14+'New Single Family Housing'!M44+'New Single Family Housing'!M74+'New Single Family Housing'!M104+'New Single Family Housing'!M134+'New Single Family Housing'!M164+'New Single Family Housing'!M194+'New Single Family Housing'!M224+'New Single Family Housing'!M254+'New Single Family Housing'!M284+'New Single Family Housing'!M314+'New Single Family Housing'!M344+'New Single Family Housing'!M374+'New Single Family Housing'!M404+'New Single Family Housing'!M434</f>
        <v>122208</v>
      </c>
      <c r="K11" s="37">
        <f>'New Single Family Housing'!O14+'New Single Family Housing'!O44+'New Single Family Housing'!O74+'New Single Family Housing'!O104+'New Single Family Housing'!O134+'New Single Family Housing'!O164+'New Single Family Housing'!O194+'New Single Family Housing'!O224+'New Single Family Housing'!O254+'New Single Family Housing'!O284+'New Single Family Housing'!O314+'New Single Family Housing'!O344+'New Single Family Housing'!O374+'New Single Family Housing'!O404</f>
        <v>3150000</v>
      </c>
      <c r="L11" s="37">
        <f t="shared" si="0"/>
        <v>3220000</v>
      </c>
      <c r="M11" s="37">
        <f>'New Single Family Housing'!P14+'New Single Family Housing'!P44+'New Single Family Housing'!P74+'New Single Family Housing'!P104+'New Single Family Housing'!P134+'New Single Family Housing'!P164+'New Single Family Housing'!P194+'New Single Family Housing'!P224+'New Single Family Housing'!P254+'New Single Family Housing'!P284+'New Single Family Housing'!P314+'New Single Family Housing'!P344+'New Single Family Housing'!P374+'New Single Family Housing'!P404</f>
        <v>0</v>
      </c>
      <c r="N11" s="37">
        <f t="shared" si="1"/>
        <v>35000</v>
      </c>
    </row>
    <row r="12" spans="1:14" ht="15.75" x14ac:dyDescent="0.25">
      <c r="A12" s="3">
        <v>45748</v>
      </c>
      <c r="B12" s="6">
        <f>'New Single Family Housing'!E15+'New Single Family Housing'!E45+'New Single Family Housing'!E75+'New Single Family Housing'!E105+'New Single Family Housing'!E135+'New Single Family Housing'!E165+'New Single Family Housing'!E195+'New Single Family Housing'!E225+'New Single Family Housing'!E255+'New Single Family Housing'!E285+'New Single Family Housing'!E315+'New Single Family Housing'!E345+'New Single Family Housing'!E375+'New Single Family Housing'!E405+'New Single Family Housing'!E435</f>
        <v>458267.71428571432</v>
      </c>
      <c r="C12" s="6">
        <f>'New Single Family Housing'!F15+'New Single Family Housing'!F45+'New Single Family Housing'!F75+'New Single Family Housing'!F105+'New Single Family Housing'!F135+'New Single Family Housing'!F165+'New Single Family Housing'!F195+'New Single Family Housing'!F225+'New Single Family Housing'!F255+'New Single Family Housing'!F285+'New Single Family Housing'!F315+'New Single Family Housing'!F345+'New Single Family Housing'!F375+'New Single Family Housing'!F405+'New Single Family Housing'!F435</f>
        <v>0</v>
      </c>
      <c r="D12" s="37">
        <f>'New Single Family Housing'!G15+'New Single Family Housing'!G45+'New Single Family Housing'!G75+'New Single Family Housing'!G105+'New Single Family Housing'!G135+'New Single Family Housing'!G165+'New Single Family Housing'!G195+'New Single Family Housing'!G225+'New Single Family Housing'!G255+'New Single Family Housing'!G285+'New Single Family Housing'!G315+'New Single Family Housing'!G345+'New Single Family Housing'!G375+'New Single Family Housing'!G405+'New Single Family Housing'!G435</f>
        <v>14761259</v>
      </c>
      <c r="E12" s="37">
        <f>'New Single Family Housing'!H15+'New Single Family Housing'!H45+'New Single Family Housing'!H75+'New Single Family Housing'!H105+'New Single Family Housing'!H135+'New Single Family Housing'!H165+'New Single Family Housing'!H195+'New Single Family Housing'!H225+'New Single Family Housing'!H255+'New Single Family Housing'!H285+'New Single Family Housing'!H315+'New Single Family Housing'!H345+'New Single Family Housing'!H375+'New Single Family Housing'!H405+'New Single Family Housing'!H435</f>
        <v>606150.5</v>
      </c>
      <c r="F12" s="37">
        <f>'New Single Family Housing'!J15+'New Single Family Housing'!J45+'New Single Family Housing'!J75+'New Single Family Housing'!J105+'New Single Family Housing'!J135+'New Single Family Housing'!J165+'New Single Family Housing'!J195+'New Single Family Housing'!J225+'New Single Family Housing'!J255+'New Single Family Housing'!J285+'New Single Family Housing'!J315+'New Single Family Housing'!J345+'New Single Family Housing'!J375+'New Single Family Housing'!J405+'New Single Family Housing'!J435</f>
        <v>21971.428571428572</v>
      </c>
      <c r="G12" s="37">
        <f>'New Single Family Housing'!K15+'New Single Family Housing'!K45+'New Single Family Housing'!K75+'New Single Family Housing'!K105+'New Single Family Housing'!K135+'New Single Family Housing'!K165+'New Single Family Housing'!K195+'New Single Family Housing'!K225+'New Single Family Housing'!K255+'New Single Family Housing'!K285+'New Single Family Housing'!K315+'New Single Family Housing'!K345+'New Single Family Housing'!K375+'New Single Family Housing'!K405+'New Single Family Housing'!K435</f>
        <v>0</v>
      </c>
      <c r="H12" s="37">
        <f>'New Single Family Housing'!L15+'New Single Family Housing'!L45+'New Single Family Housing'!L75+'New Single Family Housing'!L105+'New Single Family Housing'!L135+'New Single Family Housing'!L165+'New Single Family Housing'!L195+'New Single Family Housing'!L225+'New Single Family Housing'!L255+'New Single Family Housing'!L285+'New Single Family Housing'!L315+'New Single Family Housing'!L345+'New Single Family Housing'!L375+'New Single Family Housing'!L405+'New Single Family Housing'!L435</f>
        <v>644538</v>
      </c>
      <c r="I12" s="37">
        <f>'New Single Family Housing'!M15+'New Single Family Housing'!M45+'New Single Family Housing'!M75+'New Single Family Housing'!M105+'New Single Family Housing'!M135+'New Single Family Housing'!M165+'New Single Family Housing'!M195+'New Single Family Housing'!M225+'New Single Family Housing'!M255+'New Single Family Housing'!M285+'New Single Family Housing'!M315+'New Single Family Housing'!M345+'New Single Family Housing'!M375+'New Single Family Housing'!M405+'New Single Family Housing'!M435</f>
        <v>122208</v>
      </c>
      <c r="K12" s="37">
        <f>'New Single Family Housing'!O15+'New Single Family Housing'!O45+'New Single Family Housing'!O75+'New Single Family Housing'!O105+'New Single Family Housing'!O135+'New Single Family Housing'!O165+'New Single Family Housing'!O195+'New Single Family Housing'!O225+'New Single Family Housing'!O255+'New Single Family Housing'!O285+'New Single Family Housing'!O315+'New Single Family Housing'!O345+'New Single Family Housing'!O375+'New Single Family Housing'!O405</f>
        <v>420000</v>
      </c>
      <c r="L12" s="37">
        <f t="shared" si="0"/>
        <v>3640000</v>
      </c>
      <c r="M12" s="37">
        <f>'New Single Family Housing'!P15+'New Single Family Housing'!P45+'New Single Family Housing'!P75+'New Single Family Housing'!P105+'New Single Family Housing'!P135+'New Single Family Housing'!P165+'New Single Family Housing'!P195+'New Single Family Housing'!P225+'New Single Family Housing'!P255+'New Single Family Housing'!P285+'New Single Family Housing'!P315+'New Single Family Housing'!P345+'New Single Family Housing'!P375+'New Single Family Housing'!P405</f>
        <v>0</v>
      </c>
      <c r="N12" s="37">
        <f t="shared" si="1"/>
        <v>35000</v>
      </c>
    </row>
    <row r="13" spans="1:14" ht="15.75" x14ac:dyDescent="0.25">
      <c r="A13" s="3">
        <v>45839</v>
      </c>
      <c r="B13" s="6">
        <f>'New Single Family Housing'!E16+'New Single Family Housing'!E46+'New Single Family Housing'!E76+'New Single Family Housing'!E106+'New Single Family Housing'!E136+'New Single Family Housing'!E166+'New Single Family Housing'!E196+'New Single Family Housing'!E226+'New Single Family Housing'!E256+'New Single Family Housing'!E286+'New Single Family Housing'!E316+'New Single Family Housing'!E346+'New Single Family Housing'!E376+'New Single Family Housing'!E406+'New Single Family Housing'!E436</f>
        <v>243982</v>
      </c>
      <c r="C13" s="6">
        <f>'New Single Family Housing'!F16+'New Single Family Housing'!F46+'New Single Family Housing'!F76+'New Single Family Housing'!F106+'New Single Family Housing'!F136+'New Single Family Housing'!F166+'New Single Family Housing'!F196+'New Single Family Housing'!F226+'New Single Family Housing'!F256+'New Single Family Housing'!F286+'New Single Family Housing'!F316+'New Single Family Housing'!F346+'New Single Family Housing'!F376+'New Single Family Housing'!F406+'New Single Family Housing'!F436</f>
        <v>0</v>
      </c>
      <c r="D13" s="37">
        <f>'New Single Family Housing'!G16+'New Single Family Housing'!G46+'New Single Family Housing'!G76+'New Single Family Housing'!G106+'New Single Family Housing'!G136+'New Single Family Housing'!G166+'New Single Family Housing'!G196+'New Single Family Housing'!G226+'New Single Family Housing'!G256+'New Single Family Housing'!G286+'New Single Family Housing'!G316+'New Single Family Housing'!G346+'New Single Family Housing'!G376+'New Single Family Housing'!G406+'New Single Family Housing'!G436</f>
        <v>15005241</v>
      </c>
      <c r="E13" s="37">
        <f>'New Single Family Housing'!H16+'New Single Family Housing'!H46+'New Single Family Housing'!H76+'New Single Family Housing'!H106+'New Single Family Housing'!H136+'New Single Family Housing'!H166+'New Single Family Housing'!H196+'New Single Family Housing'!H226+'New Single Family Housing'!H256+'New Single Family Housing'!H286+'New Single Family Housing'!H316+'New Single Family Housing'!H346+'New Single Family Housing'!H376+'New Single Family Housing'!H406+'New Single Family Housing'!H436</f>
        <v>606150.5</v>
      </c>
      <c r="F13" s="37">
        <f>'New Single Family Housing'!J16+'New Single Family Housing'!J46+'New Single Family Housing'!J76+'New Single Family Housing'!J106+'New Single Family Housing'!J136+'New Single Family Housing'!J166+'New Single Family Housing'!J196+'New Single Family Housing'!J226+'New Single Family Housing'!J256+'New Single Family Housing'!J286+'New Single Family Housing'!J316+'New Single Family Housing'!J346+'New Single Family Housing'!J376+'New Single Family Housing'!J406+'New Single Family Housing'!J436</f>
        <v>10000</v>
      </c>
      <c r="G13" s="37">
        <f>'New Single Family Housing'!K16+'New Single Family Housing'!K46+'New Single Family Housing'!K76+'New Single Family Housing'!K106+'New Single Family Housing'!K136+'New Single Family Housing'!K166+'New Single Family Housing'!K196+'New Single Family Housing'!K226+'New Single Family Housing'!K256+'New Single Family Housing'!K286+'New Single Family Housing'!K316+'New Single Family Housing'!K346+'New Single Family Housing'!K376+'New Single Family Housing'!K406+'New Single Family Housing'!K436</f>
        <v>0</v>
      </c>
      <c r="H13" s="37">
        <f>'New Single Family Housing'!L16+'New Single Family Housing'!L46+'New Single Family Housing'!L76+'New Single Family Housing'!L106+'New Single Family Housing'!L136+'New Single Family Housing'!L166+'New Single Family Housing'!L196+'New Single Family Housing'!L226+'New Single Family Housing'!L256+'New Single Family Housing'!L286+'New Single Family Housing'!L316+'New Single Family Housing'!L346+'New Single Family Housing'!L376+'New Single Family Housing'!L406+'New Single Family Housing'!L436</f>
        <v>654538</v>
      </c>
      <c r="I13" s="37">
        <f>'New Single Family Housing'!M16+'New Single Family Housing'!M46+'New Single Family Housing'!M76+'New Single Family Housing'!M106+'New Single Family Housing'!M136+'New Single Family Housing'!M166+'New Single Family Housing'!M196+'New Single Family Housing'!M226+'New Single Family Housing'!M256+'New Single Family Housing'!M286+'New Single Family Housing'!M316+'New Single Family Housing'!M346+'New Single Family Housing'!M376+'New Single Family Housing'!M406+'New Single Family Housing'!M436</f>
        <v>122208</v>
      </c>
      <c r="K13" s="37">
        <f>'New Single Family Housing'!O16+'New Single Family Housing'!O46+'New Single Family Housing'!O76+'New Single Family Housing'!O106+'New Single Family Housing'!O136+'New Single Family Housing'!O166+'New Single Family Housing'!O196+'New Single Family Housing'!O226+'New Single Family Housing'!O256+'New Single Family Housing'!O286+'New Single Family Housing'!O316+'New Single Family Housing'!O346+'New Single Family Housing'!O376+'New Single Family Housing'!O406</f>
        <v>0</v>
      </c>
      <c r="L13" s="37">
        <f t="shared" si="0"/>
        <v>3640000</v>
      </c>
      <c r="M13" s="37">
        <f>'New Single Family Housing'!P16+'New Single Family Housing'!P46+'New Single Family Housing'!P76+'New Single Family Housing'!P106+'New Single Family Housing'!P136+'New Single Family Housing'!P166+'New Single Family Housing'!P196+'New Single Family Housing'!P226+'New Single Family Housing'!P256+'New Single Family Housing'!P286+'New Single Family Housing'!P316+'New Single Family Housing'!P346+'New Single Family Housing'!P376+'New Single Family Housing'!P406</f>
        <v>0</v>
      </c>
      <c r="N13" s="37">
        <f t="shared" si="1"/>
        <v>35000</v>
      </c>
    </row>
    <row r="14" spans="1:14" ht="15.75" x14ac:dyDescent="0.25">
      <c r="A14" s="3">
        <v>45931</v>
      </c>
      <c r="B14" s="6">
        <f>'New Single Family Housing'!E17+'New Single Family Housing'!E47+'New Single Family Housing'!E77+'New Single Family Housing'!E107+'New Single Family Housing'!E137+'New Single Family Housing'!E167+'New Single Family Housing'!E197+'New Single Family Housing'!E227+'New Single Family Housing'!E257+'New Single Family Housing'!E287+'New Single Family Housing'!E317+'New Single Family Housing'!E347+'New Single Family Housing'!E377+'New Single Family Housing'!E407+'New Single Family Housing'!E437</f>
        <v>243982</v>
      </c>
      <c r="C14" s="6">
        <f>'New Single Family Housing'!F17+'New Single Family Housing'!F47+'New Single Family Housing'!F77+'New Single Family Housing'!F107+'New Single Family Housing'!F137+'New Single Family Housing'!F167+'New Single Family Housing'!F197+'New Single Family Housing'!F227+'New Single Family Housing'!F257+'New Single Family Housing'!F287+'New Single Family Housing'!F317+'New Single Family Housing'!F347+'New Single Family Housing'!F377+'New Single Family Housing'!F407+'New Single Family Housing'!F437</f>
        <v>0</v>
      </c>
      <c r="D14" s="37">
        <f>'New Single Family Housing'!G17+'New Single Family Housing'!G47+'New Single Family Housing'!G77+'New Single Family Housing'!G107+'New Single Family Housing'!G137+'New Single Family Housing'!G167+'New Single Family Housing'!G197+'New Single Family Housing'!G227+'New Single Family Housing'!G257+'New Single Family Housing'!G287+'New Single Family Housing'!G317+'New Single Family Housing'!G347+'New Single Family Housing'!G377+'New Single Family Housing'!G407+'New Single Family Housing'!G437</f>
        <v>15249223</v>
      </c>
      <c r="E14" s="37">
        <f>'New Single Family Housing'!H17+'New Single Family Housing'!H47+'New Single Family Housing'!H77+'New Single Family Housing'!H107+'New Single Family Housing'!H137+'New Single Family Housing'!H167+'New Single Family Housing'!H197+'New Single Family Housing'!H227+'New Single Family Housing'!H257+'New Single Family Housing'!H287+'New Single Family Housing'!H317+'New Single Family Housing'!H347+'New Single Family Housing'!H377+'New Single Family Housing'!H407+'New Single Family Housing'!H437</f>
        <v>606150.5</v>
      </c>
      <c r="F14" s="37">
        <f>'New Single Family Housing'!J17+'New Single Family Housing'!J47+'New Single Family Housing'!J77+'New Single Family Housing'!J107+'New Single Family Housing'!J137+'New Single Family Housing'!J167+'New Single Family Housing'!J197+'New Single Family Housing'!J227+'New Single Family Housing'!J257+'New Single Family Housing'!J287+'New Single Family Housing'!J317+'New Single Family Housing'!J347+'New Single Family Housing'!J377+'New Single Family Housing'!J407+'New Single Family Housing'!J437</f>
        <v>10000</v>
      </c>
      <c r="G14" s="37">
        <f>'New Single Family Housing'!K17+'New Single Family Housing'!K47+'New Single Family Housing'!K77+'New Single Family Housing'!K107+'New Single Family Housing'!K137+'New Single Family Housing'!K167+'New Single Family Housing'!K197+'New Single Family Housing'!K227+'New Single Family Housing'!K257+'New Single Family Housing'!K287+'New Single Family Housing'!K317+'New Single Family Housing'!K347+'New Single Family Housing'!K377+'New Single Family Housing'!K407+'New Single Family Housing'!K437</f>
        <v>0</v>
      </c>
      <c r="H14" s="37">
        <f>'New Single Family Housing'!L17+'New Single Family Housing'!L47+'New Single Family Housing'!L77+'New Single Family Housing'!L107+'New Single Family Housing'!L137+'New Single Family Housing'!L167+'New Single Family Housing'!L197+'New Single Family Housing'!L227+'New Single Family Housing'!L257+'New Single Family Housing'!L287+'New Single Family Housing'!L317+'New Single Family Housing'!L347+'New Single Family Housing'!L377+'New Single Family Housing'!L407+'New Single Family Housing'!L437</f>
        <v>664538</v>
      </c>
      <c r="I14" s="37">
        <f>'New Single Family Housing'!M17+'New Single Family Housing'!M47+'New Single Family Housing'!M77+'New Single Family Housing'!M107+'New Single Family Housing'!M137+'New Single Family Housing'!M167+'New Single Family Housing'!M197+'New Single Family Housing'!M227+'New Single Family Housing'!M257+'New Single Family Housing'!M287+'New Single Family Housing'!M317+'New Single Family Housing'!M347+'New Single Family Housing'!M377+'New Single Family Housing'!M407+'New Single Family Housing'!M437</f>
        <v>122208</v>
      </c>
      <c r="K14" s="37">
        <f>'New Single Family Housing'!O17+'New Single Family Housing'!O47+'New Single Family Housing'!O77+'New Single Family Housing'!O107+'New Single Family Housing'!O137+'New Single Family Housing'!O167+'New Single Family Housing'!O197+'New Single Family Housing'!O227+'New Single Family Housing'!O257+'New Single Family Housing'!O287+'New Single Family Housing'!O317+'New Single Family Housing'!O347+'New Single Family Housing'!O377+'New Single Family Housing'!O407</f>
        <v>0</v>
      </c>
      <c r="L14" s="37">
        <f t="shared" si="0"/>
        <v>3640000</v>
      </c>
      <c r="M14" s="37">
        <f>'New Single Family Housing'!P17+'New Single Family Housing'!P47+'New Single Family Housing'!P77+'New Single Family Housing'!P107+'New Single Family Housing'!P137+'New Single Family Housing'!P167+'New Single Family Housing'!P197+'New Single Family Housing'!P227+'New Single Family Housing'!P257+'New Single Family Housing'!P287+'New Single Family Housing'!P317+'New Single Family Housing'!P347+'New Single Family Housing'!P377+'New Single Family Housing'!P407</f>
        <v>0</v>
      </c>
      <c r="N14" s="37">
        <f t="shared" si="1"/>
        <v>35000</v>
      </c>
    </row>
    <row r="15" spans="1:14" ht="15.75" x14ac:dyDescent="0.25">
      <c r="A15" s="3">
        <v>46023</v>
      </c>
      <c r="B15" s="6">
        <f>'New Single Family Housing'!E18+'New Single Family Housing'!E48+'New Single Family Housing'!E78+'New Single Family Housing'!E108+'New Single Family Housing'!E138+'New Single Family Housing'!E168+'New Single Family Housing'!E198+'New Single Family Housing'!E228+'New Single Family Housing'!E258+'New Single Family Housing'!E288+'New Single Family Housing'!E318+'New Single Family Housing'!E348+'New Single Family Housing'!E378+'New Single Family Housing'!E408+'New Single Family Housing'!E438</f>
        <v>243982</v>
      </c>
      <c r="C15" s="6">
        <f>'New Single Family Housing'!F18+'New Single Family Housing'!F48+'New Single Family Housing'!F78+'New Single Family Housing'!F108+'New Single Family Housing'!F138+'New Single Family Housing'!F168+'New Single Family Housing'!F198+'New Single Family Housing'!F228+'New Single Family Housing'!F258+'New Single Family Housing'!F288+'New Single Family Housing'!F318+'New Single Family Housing'!F348+'New Single Family Housing'!F378+'New Single Family Housing'!F408+'New Single Family Housing'!F438</f>
        <v>0</v>
      </c>
      <c r="D15" s="37">
        <f>'New Single Family Housing'!G18+'New Single Family Housing'!G48+'New Single Family Housing'!G78+'New Single Family Housing'!G108+'New Single Family Housing'!G138+'New Single Family Housing'!G168+'New Single Family Housing'!G198+'New Single Family Housing'!G228+'New Single Family Housing'!G258+'New Single Family Housing'!G288+'New Single Family Housing'!G318+'New Single Family Housing'!G348+'New Single Family Housing'!G378+'New Single Family Housing'!G408+'New Single Family Housing'!G438</f>
        <v>15493205</v>
      </c>
      <c r="E15" s="37">
        <f>'New Single Family Housing'!H18+'New Single Family Housing'!H48+'New Single Family Housing'!H78+'New Single Family Housing'!H108+'New Single Family Housing'!H138+'New Single Family Housing'!H168+'New Single Family Housing'!H198+'New Single Family Housing'!H228+'New Single Family Housing'!H258+'New Single Family Housing'!H288+'New Single Family Housing'!H318+'New Single Family Housing'!H348+'New Single Family Housing'!H378+'New Single Family Housing'!H408+'New Single Family Housing'!H438</f>
        <v>606150.5</v>
      </c>
      <c r="F15" s="37">
        <f>'New Single Family Housing'!J18+'New Single Family Housing'!J48+'New Single Family Housing'!J78+'New Single Family Housing'!J108+'New Single Family Housing'!J138+'New Single Family Housing'!J168+'New Single Family Housing'!J198+'New Single Family Housing'!J228+'New Single Family Housing'!J258+'New Single Family Housing'!J288+'New Single Family Housing'!J318+'New Single Family Housing'!J348+'New Single Family Housing'!J378+'New Single Family Housing'!J408+'New Single Family Housing'!J438</f>
        <v>10000</v>
      </c>
      <c r="G15" s="37">
        <f>'New Single Family Housing'!K18+'New Single Family Housing'!K48+'New Single Family Housing'!K78+'New Single Family Housing'!K108+'New Single Family Housing'!K138+'New Single Family Housing'!K168+'New Single Family Housing'!K198+'New Single Family Housing'!K228+'New Single Family Housing'!K258+'New Single Family Housing'!K288+'New Single Family Housing'!K318+'New Single Family Housing'!K348+'New Single Family Housing'!K378+'New Single Family Housing'!K408+'New Single Family Housing'!K438</f>
        <v>0</v>
      </c>
      <c r="H15" s="37">
        <f>'New Single Family Housing'!L18+'New Single Family Housing'!L48+'New Single Family Housing'!L78+'New Single Family Housing'!L108+'New Single Family Housing'!L138+'New Single Family Housing'!L168+'New Single Family Housing'!L198+'New Single Family Housing'!L228+'New Single Family Housing'!L258+'New Single Family Housing'!L288+'New Single Family Housing'!L318+'New Single Family Housing'!L348+'New Single Family Housing'!L378+'New Single Family Housing'!L408+'New Single Family Housing'!L438</f>
        <v>674538</v>
      </c>
      <c r="I15" s="37">
        <f>'New Single Family Housing'!M18+'New Single Family Housing'!M48+'New Single Family Housing'!M78+'New Single Family Housing'!M108+'New Single Family Housing'!M138+'New Single Family Housing'!M168+'New Single Family Housing'!M198+'New Single Family Housing'!M228+'New Single Family Housing'!M258+'New Single Family Housing'!M288+'New Single Family Housing'!M318+'New Single Family Housing'!M348+'New Single Family Housing'!M378+'New Single Family Housing'!M408+'New Single Family Housing'!M438</f>
        <v>122208</v>
      </c>
      <c r="K15" s="37">
        <f>'New Single Family Housing'!O18+'New Single Family Housing'!O48+'New Single Family Housing'!O78+'New Single Family Housing'!O108+'New Single Family Housing'!O138+'New Single Family Housing'!O168+'New Single Family Housing'!O198+'New Single Family Housing'!O228+'New Single Family Housing'!O258+'New Single Family Housing'!O288+'New Single Family Housing'!O318+'New Single Family Housing'!O348+'New Single Family Housing'!O378+'New Single Family Housing'!O408</f>
        <v>700000</v>
      </c>
      <c r="L15" s="37">
        <f t="shared" si="0"/>
        <v>4340000</v>
      </c>
      <c r="M15" s="37">
        <f>'New Single Family Housing'!P18+'New Single Family Housing'!P48+'New Single Family Housing'!P78+'New Single Family Housing'!P108+'New Single Family Housing'!P138+'New Single Family Housing'!P168+'New Single Family Housing'!P198+'New Single Family Housing'!P228+'New Single Family Housing'!P258+'New Single Family Housing'!P288+'New Single Family Housing'!P318+'New Single Family Housing'!P348+'New Single Family Housing'!P378+'New Single Family Housing'!P408</f>
        <v>0</v>
      </c>
      <c r="N15" s="37">
        <f t="shared" si="1"/>
        <v>35000</v>
      </c>
    </row>
    <row r="16" spans="1:14" ht="15.75" x14ac:dyDescent="0.25">
      <c r="A16" s="3">
        <v>46113</v>
      </c>
      <c r="B16" s="6">
        <f>'New Single Family Housing'!E19+'New Single Family Housing'!E49+'New Single Family Housing'!E79+'New Single Family Housing'!E109+'New Single Family Housing'!E139+'New Single Family Housing'!E169+'New Single Family Housing'!E199+'New Single Family Housing'!E229+'New Single Family Housing'!E259+'New Single Family Housing'!E289+'New Single Family Housing'!E319+'New Single Family Housing'!E349+'New Single Family Housing'!E379+'New Single Family Housing'!E409+'New Single Family Housing'!E439</f>
        <v>0</v>
      </c>
      <c r="C16" s="6">
        <f>'New Single Family Housing'!F19+'New Single Family Housing'!F49+'New Single Family Housing'!F79+'New Single Family Housing'!F109+'New Single Family Housing'!F139+'New Single Family Housing'!F169+'New Single Family Housing'!F199+'New Single Family Housing'!F229+'New Single Family Housing'!F259+'New Single Family Housing'!F289+'New Single Family Housing'!F319+'New Single Family Housing'!F349+'New Single Family Housing'!F379+'New Single Family Housing'!F409+'New Single Family Housing'!F439</f>
        <v>0</v>
      </c>
      <c r="D16" s="37">
        <f>'New Single Family Housing'!G19+'New Single Family Housing'!G49+'New Single Family Housing'!G79+'New Single Family Housing'!G109+'New Single Family Housing'!G139+'New Single Family Housing'!G169+'New Single Family Housing'!G199+'New Single Family Housing'!G229+'New Single Family Housing'!G259+'New Single Family Housing'!G289+'New Single Family Housing'!G319+'New Single Family Housing'!G349+'New Single Family Housing'!G379+'New Single Family Housing'!G409+'New Single Family Housing'!G439</f>
        <v>15493205</v>
      </c>
      <c r="E16" s="37">
        <f>'New Single Family Housing'!H19+'New Single Family Housing'!H49+'New Single Family Housing'!H79+'New Single Family Housing'!H109+'New Single Family Housing'!H139+'New Single Family Housing'!H169+'New Single Family Housing'!H199+'New Single Family Housing'!H229+'New Single Family Housing'!H259+'New Single Family Housing'!H289+'New Single Family Housing'!H319+'New Single Family Housing'!H349+'New Single Family Housing'!H379+'New Single Family Housing'!H409+'New Single Family Housing'!H439</f>
        <v>606150.5</v>
      </c>
      <c r="F16" s="37">
        <f>'New Single Family Housing'!J19+'New Single Family Housing'!J49+'New Single Family Housing'!J79+'New Single Family Housing'!J109+'New Single Family Housing'!J139+'New Single Family Housing'!J169+'New Single Family Housing'!J199+'New Single Family Housing'!J229+'New Single Family Housing'!J259+'New Single Family Housing'!J289+'New Single Family Housing'!J319+'New Single Family Housing'!J349+'New Single Family Housing'!J379+'New Single Family Housing'!J409+'New Single Family Housing'!J439</f>
        <v>0</v>
      </c>
      <c r="G16" s="37">
        <f>'New Single Family Housing'!K19+'New Single Family Housing'!K49+'New Single Family Housing'!K79+'New Single Family Housing'!K109+'New Single Family Housing'!K139+'New Single Family Housing'!K169+'New Single Family Housing'!K199+'New Single Family Housing'!K229+'New Single Family Housing'!K259+'New Single Family Housing'!K289+'New Single Family Housing'!K319+'New Single Family Housing'!K349+'New Single Family Housing'!K379+'New Single Family Housing'!K409+'New Single Family Housing'!K439</f>
        <v>0</v>
      </c>
      <c r="H16" s="37">
        <f>'New Single Family Housing'!L19+'New Single Family Housing'!L49+'New Single Family Housing'!L79+'New Single Family Housing'!L109+'New Single Family Housing'!L139+'New Single Family Housing'!L169+'New Single Family Housing'!L199+'New Single Family Housing'!L229+'New Single Family Housing'!L259+'New Single Family Housing'!L289+'New Single Family Housing'!L319+'New Single Family Housing'!L349+'New Single Family Housing'!L379+'New Single Family Housing'!L409+'New Single Family Housing'!L439</f>
        <v>674538</v>
      </c>
      <c r="I16" s="37">
        <f>'New Single Family Housing'!M19+'New Single Family Housing'!M49+'New Single Family Housing'!M79+'New Single Family Housing'!M109+'New Single Family Housing'!M139+'New Single Family Housing'!M169+'New Single Family Housing'!M199+'New Single Family Housing'!M229+'New Single Family Housing'!M259+'New Single Family Housing'!M289+'New Single Family Housing'!M319+'New Single Family Housing'!M349+'New Single Family Housing'!M379+'New Single Family Housing'!M409+'New Single Family Housing'!M439</f>
        <v>122208</v>
      </c>
      <c r="K16" s="37">
        <f>'New Single Family Housing'!O19+'New Single Family Housing'!O49+'New Single Family Housing'!O79+'New Single Family Housing'!O109+'New Single Family Housing'!O139+'New Single Family Housing'!O169+'New Single Family Housing'!O199+'New Single Family Housing'!O229+'New Single Family Housing'!O259+'New Single Family Housing'!O289+'New Single Family Housing'!O319+'New Single Family Housing'!O349+'New Single Family Housing'!O379+'New Single Family Housing'!O409</f>
        <v>0</v>
      </c>
      <c r="L16" s="37">
        <f t="shared" si="0"/>
        <v>4340000</v>
      </c>
      <c r="M16" s="37">
        <f>'New Single Family Housing'!P19+'New Single Family Housing'!P49+'New Single Family Housing'!P79+'New Single Family Housing'!P109+'New Single Family Housing'!P139+'New Single Family Housing'!P169+'New Single Family Housing'!P199+'New Single Family Housing'!P229+'New Single Family Housing'!P259+'New Single Family Housing'!P289+'New Single Family Housing'!P319+'New Single Family Housing'!P349+'New Single Family Housing'!P379+'New Single Family Housing'!P409</f>
        <v>0</v>
      </c>
      <c r="N16" s="37">
        <f t="shared" si="1"/>
        <v>35000</v>
      </c>
    </row>
    <row r="17" spans="1:14" ht="15.75" x14ac:dyDescent="0.25">
      <c r="A17" s="3">
        <v>46204</v>
      </c>
      <c r="B17" s="6">
        <f>'New Single Family Housing'!E20+'New Single Family Housing'!E50+'New Single Family Housing'!E80+'New Single Family Housing'!E110+'New Single Family Housing'!E140+'New Single Family Housing'!E170+'New Single Family Housing'!E200+'New Single Family Housing'!E230+'New Single Family Housing'!E260+'New Single Family Housing'!E290+'New Single Family Housing'!E320+'New Single Family Housing'!E350+'New Single Family Housing'!E380+'New Single Family Housing'!E410+'New Single Family Housing'!E440</f>
        <v>0</v>
      </c>
      <c r="C17" s="6">
        <f>'New Single Family Housing'!F20+'New Single Family Housing'!F50+'New Single Family Housing'!F80+'New Single Family Housing'!F110+'New Single Family Housing'!F140+'New Single Family Housing'!F170+'New Single Family Housing'!F200+'New Single Family Housing'!F230+'New Single Family Housing'!F260+'New Single Family Housing'!F290+'New Single Family Housing'!F320+'New Single Family Housing'!F350+'New Single Family Housing'!F380+'New Single Family Housing'!F410+'New Single Family Housing'!F440</f>
        <v>0</v>
      </c>
      <c r="D17" s="37">
        <f>'New Single Family Housing'!G20+'New Single Family Housing'!G50+'New Single Family Housing'!G80+'New Single Family Housing'!G110+'New Single Family Housing'!G140+'New Single Family Housing'!G170+'New Single Family Housing'!G200+'New Single Family Housing'!G230+'New Single Family Housing'!G260+'New Single Family Housing'!G290+'New Single Family Housing'!G320+'New Single Family Housing'!G350+'New Single Family Housing'!G380+'New Single Family Housing'!G410+'New Single Family Housing'!G440</f>
        <v>15493205</v>
      </c>
      <c r="E17" s="37">
        <f>'New Single Family Housing'!H20+'New Single Family Housing'!H50+'New Single Family Housing'!H80+'New Single Family Housing'!H110+'New Single Family Housing'!H140+'New Single Family Housing'!H170+'New Single Family Housing'!H200+'New Single Family Housing'!H230+'New Single Family Housing'!H260+'New Single Family Housing'!H290+'New Single Family Housing'!H320+'New Single Family Housing'!H350+'New Single Family Housing'!H380+'New Single Family Housing'!H410+'New Single Family Housing'!H440</f>
        <v>606150.5</v>
      </c>
      <c r="F17" s="37">
        <f>'New Single Family Housing'!J20+'New Single Family Housing'!J50+'New Single Family Housing'!J80+'New Single Family Housing'!J110+'New Single Family Housing'!J140+'New Single Family Housing'!J170+'New Single Family Housing'!J200+'New Single Family Housing'!J230+'New Single Family Housing'!J260+'New Single Family Housing'!J290+'New Single Family Housing'!J320+'New Single Family Housing'!J350+'New Single Family Housing'!J380+'New Single Family Housing'!J410+'New Single Family Housing'!J440</f>
        <v>0</v>
      </c>
      <c r="G17" s="37">
        <f>'New Single Family Housing'!K20+'New Single Family Housing'!K50+'New Single Family Housing'!K80+'New Single Family Housing'!K110+'New Single Family Housing'!K140+'New Single Family Housing'!K170+'New Single Family Housing'!K200+'New Single Family Housing'!K230+'New Single Family Housing'!K260+'New Single Family Housing'!K290+'New Single Family Housing'!K320+'New Single Family Housing'!K350+'New Single Family Housing'!K380+'New Single Family Housing'!K410+'New Single Family Housing'!K440</f>
        <v>0</v>
      </c>
      <c r="H17" s="37">
        <f>'New Single Family Housing'!L20+'New Single Family Housing'!L50+'New Single Family Housing'!L80+'New Single Family Housing'!L110+'New Single Family Housing'!L140+'New Single Family Housing'!L170+'New Single Family Housing'!L200+'New Single Family Housing'!L230+'New Single Family Housing'!L260+'New Single Family Housing'!L290+'New Single Family Housing'!L320+'New Single Family Housing'!L350+'New Single Family Housing'!L380+'New Single Family Housing'!L410+'New Single Family Housing'!L440</f>
        <v>674538</v>
      </c>
      <c r="I17" s="37">
        <f>'New Single Family Housing'!M20+'New Single Family Housing'!M50+'New Single Family Housing'!M80+'New Single Family Housing'!M110+'New Single Family Housing'!M140+'New Single Family Housing'!M170+'New Single Family Housing'!M200+'New Single Family Housing'!M230+'New Single Family Housing'!M260+'New Single Family Housing'!M290+'New Single Family Housing'!M320+'New Single Family Housing'!M350+'New Single Family Housing'!M380+'New Single Family Housing'!M410+'New Single Family Housing'!M440</f>
        <v>122208</v>
      </c>
      <c r="K17" s="37">
        <f>'New Single Family Housing'!O20+'New Single Family Housing'!O50+'New Single Family Housing'!O80+'New Single Family Housing'!O110+'New Single Family Housing'!O140+'New Single Family Housing'!O170+'New Single Family Housing'!O200+'New Single Family Housing'!O230+'New Single Family Housing'!O260+'New Single Family Housing'!O290+'New Single Family Housing'!O320+'New Single Family Housing'!O350+'New Single Family Housing'!O380+'New Single Family Housing'!O410</f>
        <v>0</v>
      </c>
      <c r="L17" s="37">
        <f t="shared" si="0"/>
        <v>4340000</v>
      </c>
      <c r="M17" s="37">
        <f>'New Single Family Housing'!P20+'New Single Family Housing'!P50+'New Single Family Housing'!P80+'New Single Family Housing'!P110+'New Single Family Housing'!P140+'New Single Family Housing'!P170+'New Single Family Housing'!P200+'New Single Family Housing'!P230+'New Single Family Housing'!P260+'New Single Family Housing'!P290+'New Single Family Housing'!P320+'New Single Family Housing'!P350+'New Single Family Housing'!P380+'New Single Family Housing'!P410</f>
        <v>0</v>
      </c>
      <c r="N17" s="37">
        <f t="shared" si="1"/>
        <v>35000</v>
      </c>
    </row>
    <row r="18" spans="1:14" ht="15.75" x14ac:dyDescent="0.25">
      <c r="A18" s="3">
        <v>46296</v>
      </c>
      <c r="B18" s="6">
        <f>'New Single Family Housing'!E21+'New Single Family Housing'!E51+'New Single Family Housing'!E81+'New Single Family Housing'!E111+'New Single Family Housing'!E141+'New Single Family Housing'!E171+'New Single Family Housing'!E201+'New Single Family Housing'!E231+'New Single Family Housing'!E261+'New Single Family Housing'!E291+'New Single Family Housing'!E321+'New Single Family Housing'!E351+'New Single Family Housing'!E381+'New Single Family Housing'!E411+'New Single Family Housing'!E441</f>
        <v>0</v>
      </c>
      <c r="C18" s="6">
        <f>'New Single Family Housing'!F21+'New Single Family Housing'!F51+'New Single Family Housing'!F81+'New Single Family Housing'!F111+'New Single Family Housing'!F141+'New Single Family Housing'!F171+'New Single Family Housing'!F201+'New Single Family Housing'!F231+'New Single Family Housing'!F261+'New Single Family Housing'!F291+'New Single Family Housing'!F321+'New Single Family Housing'!F351+'New Single Family Housing'!F381+'New Single Family Housing'!F411+'New Single Family Housing'!F441</f>
        <v>0</v>
      </c>
      <c r="D18" s="37">
        <f>'New Single Family Housing'!G21+'New Single Family Housing'!G51+'New Single Family Housing'!G81+'New Single Family Housing'!G111+'New Single Family Housing'!G141+'New Single Family Housing'!G171+'New Single Family Housing'!G201+'New Single Family Housing'!G231+'New Single Family Housing'!G261+'New Single Family Housing'!G291+'New Single Family Housing'!G321+'New Single Family Housing'!G351+'New Single Family Housing'!G381+'New Single Family Housing'!G411+'New Single Family Housing'!G441</f>
        <v>15493205</v>
      </c>
      <c r="E18" s="37">
        <f>'New Single Family Housing'!H21+'New Single Family Housing'!H51+'New Single Family Housing'!H81+'New Single Family Housing'!H111+'New Single Family Housing'!H141+'New Single Family Housing'!H171+'New Single Family Housing'!H201+'New Single Family Housing'!H231+'New Single Family Housing'!H261+'New Single Family Housing'!H291+'New Single Family Housing'!H321+'New Single Family Housing'!H351+'New Single Family Housing'!H381+'New Single Family Housing'!H411+'New Single Family Housing'!H441</f>
        <v>606150.5</v>
      </c>
      <c r="F18" s="37">
        <f>'New Single Family Housing'!J21+'New Single Family Housing'!J51+'New Single Family Housing'!J81+'New Single Family Housing'!J111+'New Single Family Housing'!J141+'New Single Family Housing'!J171+'New Single Family Housing'!J201+'New Single Family Housing'!J231+'New Single Family Housing'!J261+'New Single Family Housing'!J291+'New Single Family Housing'!J321+'New Single Family Housing'!J351+'New Single Family Housing'!J381+'New Single Family Housing'!J411+'New Single Family Housing'!J441</f>
        <v>0</v>
      </c>
      <c r="G18" s="37">
        <f>'New Single Family Housing'!K21+'New Single Family Housing'!K51+'New Single Family Housing'!K81+'New Single Family Housing'!K111+'New Single Family Housing'!K141+'New Single Family Housing'!K171+'New Single Family Housing'!K201+'New Single Family Housing'!K231+'New Single Family Housing'!K261+'New Single Family Housing'!K291+'New Single Family Housing'!K321+'New Single Family Housing'!K351+'New Single Family Housing'!K381+'New Single Family Housing'!K411+'New Single Family Housing'!K441</f>
        <v>0</v>
      </c>
      <c r="H18" s="37">
        <f>'New Single Family Housing'!L21+'New Single Family Housing'!L51+'New Single Family Housing'!L81+'New Single Family Housing'!L111+'New Single Family Housing'!L141+'New Single Family Housing'!L171+'New Single Family Housing'!L201+'New Single Family Housing'!L231+'New Single Family Housing'!L261+'New Single Family Housing'!L291+'New Single Family Housing'!L321+'New Single Family Housing'!L351+'New Single Family Housing'!L381+'New Single Family Housing'!L411+'New Single Family Housing'!L441</f>
        <v>674538</v>
      </c>
      <c r="I18" s="37">
        <f>'New Single Family Housing'!M21+'New Single Family Housing'!M51+'New Single Family Housing'!M81+'New Single Family Housing'!M111+'New Single Family Housing'!M141+'New Single Family Housing'!M171+'New Single Family Housing'!M201+'New Single Family Housing'!M231+'New Single Family Housing'!M261+'New Single Family Housing'!M291+'New Single Family Housing'!M321+'New Single Family Housing'!M351+'New Single Family Housing'!M381+'New Single Family Housing'!M411+'New Single Family Housing'!M441</f>
        <v>122208</v>
      </c>
      <c r="K18" s="37">
        <f>'New Single Family Housing'!O21+'New Single Family Housing'!O51+'New Single Family Housing'!O81+'New Single Family Housing'!O111+'New Single Family Housing'!O141+'New Single Family Housing'!O171+'New Single Family Housing'!O201+'New Single Family Housing'!O231+'New Single Family Housing'!O261+'New Single Family Housing'!O291+'New Single Family Housing'!O321+'New Single Family Housing'!O351+'New Single Family Housing'!O381+'New Single Family Housing'!O411</f>
        <v>0</v>
      </c>
      <c r="L18" s="37">
        <f t="shared" si="0"/>
        <v>4340000</v>
      </c>
      <c r="M18" s="37">
        <f>'New Single Family Housing'!P21+'New Single Family Housing'!P51+'New Single Family Housing'!P81+'New Single Family Housing'!P111+'New Single Family Housing'!P141+'New Single Family Housing'!P171+'New Single Family Housing'!P201+'New Single Family Housing'!P231+'New Single Family Housing'!P261+'New Single Family Housing'!P291+'New Single Family Housing'!P321+'New Single Family Housing'!P351+'New Single Family Housing'!P381+'New Single Family Housing'!P411</f>
        <v>0</v>
      </c>
      <c r="N18" s="37">
        <f t="shared" si="1"/>
        <v>35000</v>
      </c>
    </row>
    <row r="19" spans="1:14" ht="15.75" x14ac:dyDescent="0.25">
      <c r="A19" s="3">
        <v>46388</v>
      </c>
      <c r="B19" s="6">
        <f>'New Single Family Housing'!E22+'New Single Family Housing'!E52+'New Single Family Housing'!E82+'New Single Family Housing'!E112+'New Single Family Housing'!E142+'New Single Family Housing'!E172+'New Single Family Housing'!E202+'New Single Family Housing'!E232+'New Single Family Housing'!E262+'New Single Family Housing'!E292+'New Single Family Housing'!E322+'New Single Family Housing'!E352+'New Single Family Housing'!E382+'New Single Family Housing'!E412+'New Single Family Housing'!E442</f>
        <v>0</v>
      </c>
      <c r="C19" s="6">
        <f>'New Single Family Housing'!F22+'New Single Family Housing'!F52+'New Single Family Housing'!F82+'New Single Family Housing'!F112+'New Single Family Housing'!F142+'New Single Family Housing'!F172+'New Single Family Housing'!F202+'New Single Family Housing'!F232+'New Single Family Housing'!F262+'New Single Family Housing'!F292+'New Single Family Housing'!F322+'New Single Family Housing'!F352+'New Single Family Housing'!F382+'New Single Family Housing'!F412+'New Single Family Housing'!F442</f>
        <v>0</v>
      </c>
      <c r="D19" s="37">
        <f>'New Single Family Housing'!G22+'New Single Family Housing'!G52+'New Single Family Housing'!G82+'New Single Family Housing'!G112+'New Single Family Housing'!G142+'New Single Family Housing'!G172+'New Single Family Housing'!G202+'New Single Family Housing'!G232+'New Single Family Housing'!G262+'New Single Family Housing'!G292+'New Single Family Housing'!G322+'New Single Family Housing'!G352+'New Single Family Housing'!G382+'New Single Family Housing'!G412+'New Single Family Housing'!G442</f>
        <v>15493205</v>
      </c>
      <c r="E19" s="37">
        <f>'New Single Family Housing'!H22+'New Single Family Housing'!H52+'New Single Family Housing'!H82+'New Single Family Housing'!H112+'New Single Family Housing'!H142+'New Single Family Housing'!H172+'New Single Family Housing'!H202+'New Single Family Housing'!H232+'New Single Family Housing'!H262+'New Single Family Housing'!H292+'New Single Family Housing'!H322+'New Single Family Housing'!H352+'New Single Family Housing'!H382+'New Single Family Housing'!H412+'New Single Family Housing'!H442</f>
        <v>606150.5</v>
      </c>
      <c r="F19" s="37">
        <f>'New Single Family Housing'!J22+'New Single Family Housing'!J52+'New Single Family Housing'!J82+'New Single Family Housing'!J112+'New Single Family Housing'!J142+'New Single Family Housing'!J172+'New Single Family Housing'!J202+'New Single Family Housing'!J232+'New Single Family Housing'!J262+'New Single Family Housing'!J292+'New Single Family Housing'!J322+'New Single Family Housing'!J352+'New Single Family Housing'!J382+'New Single Family Housing'!J412+'New Single Family Housing'!J442</f>
        <v>0</v>
      </c>
      <c r="G19" s="37">
        <f>'New Single Family Housing'!K22+'New Single Family Housing'!K52+'New Single Family Housing'!K82+'New Single Family Housing'!K112+'New Single Family Housing'!K142+'New Single Family Housing'!K172+'New Single Family Housing'!K202+'New Single Family Housing'!K232+'New Single Family Housing'!K262+'New Single Family Housing'!K292+'New Single Family Housing'!K322+'New Single Family Housing'!K352+'New Single Family Housing'!K382+'New Single Family Housing'!K412+'New Single Family Housing'!K442</f>
        <v>0</v>
      </c>
      <c r="H19" s="37">
        <f>'New Single Family Housing'!L22+'New Single Family Housing'!L52+'New Single Family Housing'!L82+'New Single Family Housing'!L112+'New Single Family Housing'!L142+'New Single Family Housing'!L172+'New Single Family Housing'!L202+'New Single Family Housing'!L232+'New Single Family Housing'!L262+'New Single Family Housing'!L292+'New Single Family Housing'!L322+'New Single Family Housing'!L352+'New Single Family Housing'!L382+'New Single Family Housing'!L412+'New Single Family Housing'!L442</f>
        <v>674538</v>
      </c>
      <c r="I19" s="37">
        <f>'New Single Family Housing'!M22+'New Single Family Housing'!M52+'New Single Family Housing'!M82+'New Single Family Housing'!M112+'New Single Family Housing'!M142+'New Single Family Housing'!M172+'New Single Family Housing'!M202+'New Single Family Housing'!M232+'New Single Family Housing'!M262+'New Single Family Housing'!M292+'New Single Family Housing'!M322+'New Single Family Housing'!M352+'New Single Family Housing'!M382+'New Single Family Housing'!M412+'New Single Family Housing'!M442</f>
        <v>122208</v>
      </c>
      <c r="K19" s="37">
        <f>'New Single Family Housing'!O22+'New Single Family Housing'!O52+'New Single Family Housing'!O82+'New Single Family Housing'!O112+'New Single Family Housing'!O142+'New Single Family Housing'!O172+'New Single Family Housing'!O202+'New Single Family Housing'!O232+'New Single Family Housing'!O262+'New Single Family Housing'!O292+'New Single Family Housing'!O322+'New Single Family Housing'!O352+'New Single Family Housing'!O382+'New Single Family Housing'!O412</f>
        <v>0</v>
      </c>
      <c r="L19" s="37">
        <f t="shared" si="0"/>
        <v>4340000</v>
      </c>
      <c r="M19" s="37">
        <f>'New Single Family Housing'!P22+'New Single Family Housing'!P52+'New Single Family Housing'!P82+'New Single Family Housing'!P112+'New Single Family Housing'!P142+'New Single Family Housing'!P172+'New Single Family Housing'!P202+'New Single Family Housing'!P232+'New Single Family Housing'!P262+'New Single Family Housing'!P292+'New Single Family Housing'!P322+'New Single Family Housing'!P352+'New Single Family Housing'!P382+'New Single Family Housing'!P412</f>
        <v>0</v>
      </c>
      <c r="N19" s="37">
        <f t="shared" si="1"/>
        <v>35000</v>
      </c>
    </row>
    <row r="20" spans="1:14" ht="15.75" x14ac:dyDescent="0.25">
      <c r="A20" s="3">
        <v>46478</v>
      </c>
      <c r="B20" s="6">
        <f>'New Single Family Housing'!E23+'New Single Family Housing'!E53+'New Single Family Housing'!E83+'New Single Family Housing'!E113+'New Single Family Housing'!E143+'New Single Family Housing'!E173+'New Single Family Housing'!E203+'New Single Family Housing'!E233+'New Single Family Housing'!E263+'New Single Family Housing'!E293+'New Single Family Housing'!E323+'New Single Family Housing'!E353+'New Single Family Housing'!E383+'New Single Family Housing'!E413+'New Single Family Housing'!E443</f>
        <v>0</v>
      </c>
      <c r="C20" s="6">
        <f>'New Single Family Housing'!F23+'New Single Family Housing'!F53+'New Single Family Housing'!F83+'New Single Family Housing'!F113+'New Single Family Housing'!F143+'New Single Family Housing'!F173+'New Single Family Housing'!F203+'New Single Family Housing'!F233+'New Single Family Housing'!F263+'New Single Family Housing'!F293+'New Single Family Housing'!F323+'New Single Family Housing'!F353+'New Single Family Housing'!F383+'New Single Family Housing'!F413+'New Single Family Housing'!F443</f>
        <v>0</v>
      </c>
      <c r="D20" s="37">
        <f>'New Single Family Housing'!G23+'New Single Family Housing'!G53+'New Single Family Housing'!G83+'New Single Family Housing'!G113+'New Single Family Housing'!G143+'New Single Family Housing'!G173+'New Single Family Housing'!G203+'New Single Family Housing'!G233+'New Single Family Housing'!G263+'New Single Family Housing'!G293+'New Single Family Housing'!G323+'New Single Family Housing'!G353+'New Single Family Housing'!G383+'New Single Family Housing'!G413+'New Single Family Housing'!G443</f>
        <v>15493205</v>
      </c>
      <c r="E20" s="37">
        <f>'New Single Family Housing'!H23+'New Single Family Housing'!H53+'New Single Family Housing'!H83+'New Single Family Housing'!H113+'New Single Family Housing'!H143+'New Single Family Housing'!H173+'New Single Family Housing'!H203+'New Single Family Housing'!H233+'New Single Family Housing'!H263+'New Single Family Housing'!H293+'New Single Family Housing'!H323+'New Single Family Housing'!H353+'New Single Family Housing'!H383+'New Single Family Housing'!H413+'New Single Family Housing'!H443</f>
        <v>606150.5</v>
      </c>
      <c r="F20" s="37">
        <f>'New Single Family Housing'!J23+'New Single Family Housing'!J53+'New Single Family Housing'!J83+'New Single Family Housing'!J113+'New Single Family Housing'!J143+'New Single Family Housing'!J173+'New Single Family Housing'!J203+'New Single Family Housing'!J233+'New Single Family Housing'!J263+'New Single Family Housing'!J293+'New Single Family Housing'!J323+'New Single Family Housing'!J353+'New Single Family Housing'!J383+'New Single Family Housing'!J413+'New Single Family Housing'!J443</f>
        <v>0</v>
      </c>
      <c r="G20" s="37">
        <f>'New Single Family Housing'!K23+'New Single Family Housing'!K53+'New Single Family Housing'!K83+'New Single Family Housing'!K113+'New Single Family Housing'!K143+'New Single Family Housing'!K173+'New Single Family Housing'!K203+'New Single Family Housing'!K233+'New Single Family Housing'!K263+'New Single Family Housing'!K293+'New Single Family Housing'!K323+'New Single Family Housing'!K353+'New Single Family Housing'!K383+'New Single Family Housing'!K413+'New Single Family Housing'!K443</f>
        <v>0</v>
      </c>
      <c r="H20" s="37">
        <f>'New Single Family Housing'!L23+'New Single Family Housing'!L53+'New Single Family Housing'!L83+'New Single Family Housing'!L113+'New Single Family Housing'!L143+'New Single Family Housing'!L173+'New Single Family Housing'!L203+'New Single Family Housing'!L233+'New Single Family Housing'!L263+'New Single Family Housing'!L293+'New Single Family Housing'!L323+'New Single Family Housing'!L353+'New Single Family Housing'!L383+'New Single Family Housing'!L413+'New Single Family Housing'!L443</f>
        <v>674538</v>
      </c>
      <c r="I20" s="37">
        <f>'New Single Family Housing'!M23+'New Single Family Housing'!M53+'New Single Family Housing'!M83+'New Single Family Housing'!M113+'New Single Family Housing'!M143+'New Single Family Housing'!M173+'New Single Family Housing'!M203+'New Single Family Housing'!M233+'New Single Family Housing'!M263+'New Single Family Housing'!M293+'New Single Family Housing'!M323+'New Single Family Housing'!M353+'New Single Family Housing'!M383+'New Single Family Housing'!M413+'New Single Family Housing'!M443</f>
        <v>122208</v>
      </c>
      <c r="K20" s="37">
        <f>'New Single Family Housing'!O23+'New Single Family Housing'!O53+'New Single Family Housing'!O83+'New Single Family Housing'!O113+'New Single Family Housing'!O143+'New Single Family Housing'!O173+'New Single Family Housing'!O203+'New Single Family Housing'!O233+'New Single Family Housing'!O263+'New Single Family Housing'!O293+'New Single Family Housing'!O323+'New Single Family Housing'!O353+'New Single Family Housing'!O383+'New Single Family Housing'!O413</f>
        <v>0</v>
      </c>
      <c r="L20" s="37">
        <f t="shared" si="0"/>
        <v>4340000</v>
      </c>
      <c r="M20" s="37">
        <f>'New Single Family Housing'!P23+'New Single Family Housing'!P53+'New Single Family Housing'!P83+'New Single Family Housing'!P113+'New Single Family Housing'!P143+'New Single Family Housing'!P173+'New Single Family Housing'!P203+'New Single Family Housing'!P233+'New Single Family Housing'!P263+'New Single Family Housing'!P293+'New Single Family Housing'!P323+'New Single Family Housing'!P353+'New Single Family Housing'!P383+'New Single Family Housing'!P413</f>
        <v>0</v>
      </c>
      <c r="N20" s="37">
        <f t="shared" si="1"/>
        <v>35000</v>
      </c>
    </row>
    <row r="21" spans="1:14" ht="15.75" x14ac:dyDescent="0.25">
      <c r="A21" s="3">
        <v>46569</v>
      </c>
      <c r="B21" s="6">
        <f>'New Single Family Housing'!E24+'New Single Family Housing'!E54+'New Single Family Housing'!E84+'New Single Family Housing'!E114+'New Single Family Housing'!E144+'New Single Family Housing'!E174+'New Single Family Housing'!E204+'New Single Family Housing'!E234+'New Single Family Housing'!E264+'New Single Family Housing'!E294+'New Single Family Housing'!E324+'New Single Family Housing'!E354+'New Single Family Housing'!E384+'New Single Family Housing'!E414+'New Single Family Housing'!E444</f>
        <v>0</v>
      </c>
      <c r="C21" s="6">
        <f>'New Single Family Housing'!F24+'New Single Family Housing'!F54+'New Single Family Housing'!F84+'New Single Family Housing'!F114+'New Single Family Housing'!F144+'New Single Family Housing'!F174+'New Single Family Housing'!F204+'New Single Family Housing'!F234+'New Single Family Housing'!F264+'New Single Family Housing'!F294+'New Single Family Housing'!F324+'New Single Family Housing'!F354+'New Single Family Housing'!F384+'New Single Family Housing'!F414+'New Single Family Housing'!F444</f>
        <v>0</v>
      </c>
      <c r="D21" s="37">
        <f>'New Single Family Housing'!G24+'New Single Family Housing'!G54+'New Single Family Housing'!G84+'New Single Family Housing'!G114+'New Single Family Housing'!G144+'New Single Family Housing'!G174+'New Single Family Housing'!G204+'New Single Family Housing'!G234+'New Single Family Housing'!G264+'New Single Family Housing'!G294+'New Single Family Housing'!G324+'New Single Family Housing'!G354+'New Single Family Housing'!G384+'New Single Family Housing'!G414+'New Single Family Housing'!G444</f>
        <v>15493205</v>
      </c>
      <c r="E21" s="37">
        <f>'New Single Family Housing'!H24+'New Single Family Housing'!H54+'New Single Family Housing'!H84+'New Single Family Housing'!H114+'New Single Family Housing'!H144+'New Single Family Housing'!H174+'New Single Family Housing'!H204+'New Single Family Housing'!H234+'New Single Family Housing'!H264+'New Single Family Housing'!H294+'New Single Family Housing'!H324+'New Single Family Housing'!H354+'New Single Family Housing'!H384+'New Single Family Housing'!H414+'New Single Family Housing'!H444</f>
        <v>606150.5</v>
      </c>
      <c r="F21" s="37">
        <f>'New Single Family Housing'!J24+'New Single Family Housing'!J54+'New Single Family Housing'!J84+'New Single Family Housing'!J114+'New Single Family Housing'!J144+'New Single Family Housing'!J174+'New Single Family Housing'!J204+'New Single Family Housing'!J234+'New Single Family Housing'!J264+'New Single Family Housing'!J294+'New Single Family Housing'!J324+'New Single Family Housing'!J354+'New Single Family Housing'!J384+'New Single Family Housing'!J414+'New Single Family Housing'!J444</f>
        <v>0</v>
      </c>
      <c r="G21" s="37">
        <f>'New Single Family Housing'!K24+'New Single Family Housing'!K54+'New Single Family Housing'!K84+'New Single Family Housing'!K114+'New Single Family Housing'!K144+'New Single Family Housing'!K174+'New Single Family Housing'!K204+'New Single Family Housing'!K234+'New Single Family Housing'!K264+'New Single Family Housing'!K294+'New Single Family Housing'!K324+'New Single Family Housing'!K354+'New Single Family Housing'!K384+'New Single Family Housing'!K414+'New Single Family Housing'!K444</f>
        <v>0</v>
      </c>
      <c r="H21" s="37">
        <f>'New Single Family Housing'!L24+'New Single Family Housing'!L54+'New Single Family Housing'!L84+'New Single Family Housing'!L114+'New Single Family Housing'!L144+'New Single Family Housing'!L174+'New Single Family Housing'!L204+'New Single Family Housing'!L234+'New Single Family Housing'!L264+'New Single Family Housing'!L294+'New Single Family Housing'!L324+'New Single Family Housing'!L354+'New Single Family Housing'!L384+'New Single Family Housing'!L414+'New Single Family Housing'!L444</f>
        <v>674538</v>
      </c>
      <c r="I21" s="37">
        <f>'New Single Family Housing'!M24+'New Single Family Housing'!M54+'New Single Family Housing'!M84+'New Single Family Housing'!M114+'New Single Family Housing'!M144+'New Single Family Housing'!M174+'New Single Family Housing'!M204+'New Single Family Housing'!M234+'New Single Family Housing'!M264+'New Single Family Housing'!M294+'New Single Family Housing'!M324+'New Single Family Housing'!M354+'New Single Family Housing'!M384+'New Single Family Housing'!M414+'New Single Family Housing'!M444</f>
        <v>122208</v>
      </c>
      <c r="K21" s="37">
        <f>'New Single Family Housing'!O24+'New Single Family Housing'!O54+'New Single Family Housing'!O84+'New Single Family Housing'!O114+'New Single Family Housing'!O144+'New Single Family Housing'!O174+'New Single Family Housing'!O204+'New Single Family Housing'!O234+'New Single Family Housing'!O264+'New Single Family Housing'!O294+'New Single Family Housing'!O324+'New Single Family Housing'!O354+'New Single Family Housing'!O384+'New Single Family Housing'!O414</f>
        <v>0</v>
      </c>
      <c r="L21" s="37">
        <f t="shared" si="0"/>
        <v>4340000</v>
      </c>
      <c r="M21" s="37">
        <f>'New Single Family Housing'!P24+'New Single Family Housing'!P54+'New Single Family Housing'!P84+'New Single Family Housing'!P114+'New Single Family Housing'!P144+'New Single Family Housing'!P174+'New Single Family Housing'!P204+'New Single Family Housing'!P234+'New Single Family Housing'!P264+'New Single Family Housing'!P294+'New Single Family Housing'!P324+'New Single Family Housing'!P354+'New Single Family Housing'!P384+'New Single Family Housing'!P414</f>
        <v>0</v>
      </c>
      <c r="N21" s="37">
        <f t="shared" si="1"/>
        <v>35000</v>
      </c>
    </row>
    <row r="22" spans="1:14" ht="15.75" x14ac:dyDescent="0.25">
      <c r="A22" s="3">
        <v>46661</v>
      </c>
      <c r="B22" s="6">
        <f>'New Single Family Housing'!E25+'New Single Family Housing'!E55+'New Single Family Housing'!E85+'New Single Family Housing'!E115+'New Single Family Housing'!E145+'New Single Family Housing'!E175+'New Single Family Housing'!E205+'New Single Family Housing'!E235+'New Single Family Housing'!E265+'New Single Family Housing'!E295+'New Single Family Housing'!E325+'New Single Family Housing'!E355+'New Single Family Housing'!E385+'New Single Family Housing'!E415+'New Single Family Housing'!E445</f>
        <v>0</v>
      </c>
      <c r="C22" s="6">
        <f>'New Single Family Housing'!F25+'New Single Family Housing'!F55+'New Single Family Housing'!F85+'New Single Family Housing'!F115+'New Single Family Housing'!F145+'New Single Family Housing'!F175+'New Single Family Housing'!F205+'New Single Family Housing'!F235+'New Single Family Housing'!F265+'New Single Family Housing'!F295+'New Single Family Housing'!F325+'New Single Family Housing'!F355+'New Single Family Housing'!F385+'New Single Family Housing'!F415+'New Single Family Housing'!F445</f>
        <v>0</v>
      </c>
      <c r="D22" s="37">
        <f>'New Single Family Housing'!G25+'New Single Family Housing'!G55+'New Single Family Housing'!G85+'New Single Family Housing'!G115+'New Single Family Housing'!G145+'New Single Family Housing'!G175+'New Single Family Housing'!G205+'New Single Family Housing'!G235+'New Single Family Housing'!G265+'New Single Family Housing'!G295+'New Single Family Housing'!G325+'New Single Family Housing'!G355+'New Single Family Housing'!G385+'New Single Family Housing'!G415+'New Single Family Housing'!G445</f>
        <v>15493205</v>
      </c>
      <c r="E22" s="37">
        <f>'New Single Family Housing'!H25+'New Single Family Housing'!H55+'New Single Family Housing'!H85+'New Single Family Housing'!H115+'New Single Family Housing'!H145+'New Single Family Housing'!H175+'New Single Family Housing'!H205+'New Single Family Housing'!H235+'New Single Family Housing'!H265+'New Single Family Housing'!H295+'New Single Family Housing'!H325+'New Single Family Housing'!H355+'New Single Family Housing'!H385+'New Single Family Housing'!H415+'New Single Family Housing'!H445</f>
        <v>606150.5</v>
      </c>
      <c r="F22" s="37">
        <f>'New Single Family Housing'!J25+'New Single Family Housing'!J55+'New Single Family Housing'!J85+'New Single Family Housing'!J115+'New Single Family Housing'!J145+'New Single Family Housing'!J175+'New Single Family Housing'!J205+'New Single Family Housing'!J235+'New Single Family Housing'!J265+'New Single Family Housing'!J295+'New Single Family Housing'!J325+'New Single Family Housing'!J355+'New Single Family Housing'!J385+'New Single Family Housing'!J415+'New Single Family Housing'!J445</f>
        <v>0</v>
      </c>
      <c r="G22" s="37">
        <f>'New Single Family Housing'!K25+'New Single Family Housing'!K55+'New Single Family Housing'!K85+'New Single Family Housing'!K115+'New Single Family Housing'!K145+'New Single Family Housing'!K175+'New Single Family Housing'!K205+'New Single Family Housing'!K235+'New Single Family Housing'!K265+'New Single Family Housing'!K295+'New Single Family Housing'!K325+'New Single Family Housing'!K355+'New Single Family Housing'!K385+'New Single Family Housing'!K415+'New Single Family Housing'!K445</f>
        <v>0</v>
      </c>
      <c r="H22" s="37">
        <f>'New Single Family Housing'!L25+'New Single Family Housing'!L55+'New Single Family Housing'!L85+'New Single Family Housing'!L115+'New Single Family Housing'!L145+'New Single Family Housing'!L175+'New Single Family Housing'!L205+'New Single Family Housing'!L235+'New Single Family Housing'!L265+'New Single Family Housing'!L295+'New Single Family Housing'!L325+'New Single Family Housing'!L355+'New Single Family Housing'!L385+'New Single Family Housing'!L415+'New Single Family Housing'!L445</f>
        <v>674538</v>
      </c>
      <c r="I22" s="37">
        <f>'New Single Family Housing'!M25+'New Single Family Housing'!M55+'New Single Family Housing'!M85+'New Single Family Housing'!M115+'New Single Family Housing'!M145+'New Single Family Housing'!M175+'New Single Family Housing'!M205+'New Single Family Housing'!M235+'New Single Family Housing'!M265+'New Single Family Housing'!M295+'New Single Family Housing'!M325+'New Single Family Housing'!M355+'New Single Family Housing'!M385+'New Single Family Housing'!M415+'New Single Family Housing'!M445</f>
        <v>122208</v>
      </c>
      <c r="K22" s="37">
        <f>'New Single Family Housing'!O25+'New Single Family Housing'!O55+'New Single Family Housing'!O85+'New Single Family Housing'!O115+'New Single Family Housing'!O145+'New Single Family Housing'!O175+'New Single Family Housing'!O205+'New Single Family Housing'!O235+'New Single Family Housing'!O265+'New Single Family Housing'!O295+'New Single Family Housing'!O325+'New Single Family Housing'!O355+'New Single Family Housing'!O385+'New Single Family Housing'!O415</f>
        <v>0</v>
      </c>
      <c r="L22" s="37">
        <f t="shared" si="0"/>
        <v>4340000</v>
      </c>
      <c r="M22" s="37">
        <f>'New Single Family Housing'!P25+'New Single Family Housing'!P55+'New Single Family Housing'!P85+'New Single Family Housing'!P115+'New Single Family Housing'!P145+'New Single Family Housing'!P175+'New Single Family Housing'!P205+'New Single Family Housing'!P235+'New Single Family Housing'!P265+'New Single Family Housing'!P295+'New Single Family Housing'!P325+'New Single Family Housing'!P355+'New Single Family Housing'!P385+'New Single Family Housing'!P415</f>
        <v>0</v>
      </c>
      <c r="N22" s="37">
        <f t="shared" si="1"/>
        <v>35000</v>
      </c>
    </row>
    <row r="23" spans="1:14" ht="15.75" x14ac:dyDescent="0.25">
      <c r="A23" s="3">
        <v>46753</v>
      </c>
      <c r="B23" s="6">
        <f>'New Single Family Housing'!E26+'New Single Family Housing'!E56+'New Single Family Housing'!E86+'New Single Family Housing'!E116+'New Single Family Housing'!E146+'New Single Family Housing'!E176+'New Single Family Housing'!E206+'New Single Family Housing'!E236+'New Single Family Housing'!E266+'New Single Family Housing'!E296+'New Single Family Housing'!E326+'New Single Family Housing'!E356+'New Single Family Housing'!E386+'New Single Family Housing'!E416+'New Single Family Housing'!E446</f>
        <v>0</v>
      </c>
      <c r="C23" s="6">
        <f>'New Single Family Housing'!F26+'New Single Family Housing'!F56+'New Single Family Housing'!F86+'New Single Family Housing'!F116+'New Single Family Housing'!F146+'New Single Family Housing'!F176+'New Single Family Housing'!F206+'New Single Family Housing'!F236+'New Single Family Housing'!F266+'New Single Family Housing'!F296+'New Single Family Housing'!F326+'New Single Family Housing'!F356+'New Single Family Housing'!F386+'New Single Family Housing'!F416+'New Single Family Housing'!F446</f>
        <v>0</v>
      </c>
      <c r="D23" s="37">
        <f>'New Single Family Housing'!G26+'New Single Family Housing'!G56+'New Single Family Housing'!G86+'New Single Family Housing'!G116+'New Single Family Housing'!G146+'New Single Family Housing'!G176+'New Single Family Housing'!G206+'New Single Family Housing'!G236+'New Single Family Housing'!G266+'New Single Family Housing'!G296+'New Single Family Housing'!G326+'New Single Family Housing'!G356+'New Single Family Housing'!G386+'New Single Family Housing'!G416+'New Single Family Housing'!G446</f>
        <v>15493205</v>
      </c>
      <c r="E23" s="37">
        <f>'New Single Family Housing'!H26+'New Single Family Housing'!H56+'New Single Family Housing'!H86+'New Single Family Housing'!H116+'New Single Family Housing'!H146+'New Single Family Housing'!H176+'New Single Family Housing'!H206+'New Single Family Housing'!H236+'New Single Family Housing'!H266+'New Single Family Housing'!H296+'New Single Family Housing'!H326+'New Single Family Housing'!H356+'New Single Family Housing'!H386+'New Single Family Housing'!H416+'New Single Family Housing'!H446</f>
        <v>606150.5</v>
      </c>
      <c r="F23" s="37">
        <f>'New Single Family Housing'!J26+'New Single Family Housing'!J56+'New Single Family Housing'!J86+'New Single Family Housing'!J116+'New Single Family Housing'!J146+'New Single Family Housing'!J176+'New Single Family Housing'!J206+'New Single Family Housing'!J236+'New Single Family Housing'!J266+'New Single Family Housing'!J296+'New Single Family Housing'!J326+'New Single Family Housing'!J356+'New Single Family Housing'!J386+'New Single Family Housing'!J416+'New Single Family Housing'!J446</f>
        <v>0</v>
      </c>
      <c r="G23" s="37">
        <f>'New Single Family Housing'!K26+'New Single Family Housing'!K56+'New Single Family Housing'!K86+'New Single Family Housing'!K116+'New Single Family Housing'!K146+'New Single Family Housing'!K176+'New Single Family Housing'!K206+'New Single Family Housing'!K236+'New Single Family Housing'!K266+'New Single Family Housing'!K296+'New Single Family Housing'!K326+'New Single Family Housing'!K356+'New Single Family Housing'!K386+'New Single Family Housing'!K416+'New Single Family Housing'!K446</f>
        <v>0</v>
      </c>
      <c r="H23" s="37">
        <f>'New Single Family Housing'!L26+'New Single Family Housing'!L56+'New Single Family Housing'!L86+'New Single Family Housing'!L116+'New Single Family Housing'!L146+'New Single Family Housing'!L176+'New Single Family Housing'!L206+'New Single Family Housing'!L236+'New Single Family Housing'!L266+'New Single Family Housing'!L296+'New Single Family Housing'!L326+'New Single Family Housing'!L356+'New Single Family Housing'!L386+'New Single Family Housing'!L416+'New Single Family Housing'!L446</f>
        <v>674538</v>
      </c>
      <c r="I23" s="37">
        <f>'New Single Family Housing'!M26+'New Single Family Housing'!M56+'New Single Family Housing'!M86+'New Single Family Housing'!M116+'New Single Family Housing'!M146+'New Single Family Housing'!M176+'New Single Family Housing'!M206+'New Single Family Housing'!M236+'New Single Family Housing'!M266+'New Single Family Housing'!M296+'New Single Family Housing'!M326+'New Single Family Housing'!M356+'New Single Family Housing'!M386+'New Single Family Housing'!M416+'New Single Family Housing'!M446</f>
        <v>122208</v>
      </c>
      <c r="K23" s="37">
        <f>'New Single Family Housing'!O26+'New Single Family Housing'!O56+'New Single Family Housing'!O86+'New Single Family Housing'!O116+'New Single Family Housing'!O146+'New Single Family Housing'!O176+'New Single Family Housing'!O206+'New Single Family Housing'!O236+'New Single Family Housing'!O266+'New Single Family Housing'!O296+'New Single Family Housing'!O326+'New Single Family Housing'!O356+'New Single Family Housing'!O386+'New Single Family Housing'!O416</f>
        <v>0</v>
      </c>
      <c r="L23" s="37">
        <f t="shared" si="0"/>
        <v>4340000</v>
      </c>
      <c r="M23" s="37">
        <f>'New Single Family Housing'!P26+'New Single Family Housing'!P56+'New Single Family Housing'!P86+'New Single Family Housing'!P116+'New Single Family Housing'!P146+'New Single Family Housing'!P176+'New Single Family Housing'!P206+'New Single Family Housing'!P236+'New Single Family Housing'!P266+'New Single Family Housing'!P296+'New Single Family Housing'!P326+'New Single Family Housing'!P356+'New Single Family Housing'!P386+'New Single Family Housing'!P416</f>
        <v>0</v>
      </c>
      <c r="N23" s="37">
        <f t="shared" si="1"/>
        <v>35000</v>
      </c>
    </row>
    <row r="24" spans="1:14" ht="15.75" x14ac:dyDescent="0.25">
      <c r="A24" s="3">
        <v>46844</v>
      </c>
      <c r="B24" s="6">
        <f>'New Single Family Housing'!E27+'New Single Family Housing'!E57+'New Single Family Housing'!E87+'New Single Family Housing'!E117+'New Single Family Housing'!E147+'New Single Family Housing'!E177+'New Single Family Housing'!E207+'New Single Family Housing'!E237+'New Single Family Housing'!E267+'New Single Family Housing'!E297+'New Single Family Housing'!E327+'New Single Family Housing'!E357+'New Single Family Housing'!E387+'New Single Family Housing'!E417+'New Single Family Housing'!E447</f>
        <v>0</v>
      </c>
      <c r="C24" s="6">
        <f>'New Single Family Housing'!F27+'New Single Family Housing'!F57+'New Single Family Housing'!F87+'New Single Family Housing'!F117+'New Single Family Housing'!F147+'New Single Family Housing'!F177+'New Single Family Housing'!F207+'New Single Family Housing'!F237+'New Single Family Housing'!F267+'New Single Family Housing'!F297+'New Single Family Housing'!F327+'New Single Family Housing'!F357+'New Single Family Housing'!F387+'New Single Family Housing'!F417+'New Single Family Housing'!F447</f>
        <v>0</v>
      </c>
      <c r="D24" s="37">
        <f>'New Single Family Housing'!G27+'New Single Family Housing'!G57+'New Single Family Housing'!G87+'New Single Family Housing'!G117+'New Single Family Housing'!G147+'New Single Family Housing'!G177+'New Single Family Housing'!G207+'New Single Family Housing'!G237+'New Single Family Housing'!G267+'New Single Family Housing'!G297+'New Single Family Housing'!G327+'New Single Family Housing'!G357+'New Single Family Housing'!G387+'New Single Family Housing'!G417+'New Single Family Housing'!G447</f>
        <v>15493205</v>
      </c>
      <c r="E24" s="37">
        <f>'New Single Family Housing'!H27+'New Single Family Housing'!H57+'New Single Family Housing'!H87+'New Single Family Housing'!H117+'New Single Family Housing'!H147+'New Single Family Housing'!H177+'New Single Family Housing'!H207+'New Single Family Housing'!H237+'New Single Family Housing'!H267+'New Single Family Housing'!H297+'New Single Family Housing'!H327+'New Single Family Housing'!H357+'New Single Family Housing'!H387+'New Single Family Housing'!H417+'New Single Family Housing'!H447</f>
        <v>606150.5</v>
      </c>
      <c r="F24" s="37">
        <f>'New Single Family Housing'!J27+'New Single Family Housing'!J57+'New Single Family Housing'!J87+'New Single Family Housing'!J117+'New Single Family Housing'!J147+'New Single Family Housing'!J177+'New Single Family Housing'!J207+'New Single Family Housing'!J237+'New Single Family Housing'!J267+'New Single Family Housing'!J297+'New Single Family Housing'!J327+'New Single Family Housing'!J357+'New Single Family Housing'!J387+'New Single Family Housing'!J417+'New Single Family Housing'!J447</f>
        <v>0</v>
      </c>
      <c r="G24" s="37">
        <f>'New Single Family Housing'!K27+'New Single Family Housing'!K57+'New Single Family Housing'!K87+'New Single Family Housing'!K117+'New Single Family Housing'!K147+'New Single Family Housing'!K177+'New Single Family Housing'!K207+'New Single Family Housing'!K237+'New Single Family Housing'!K267+'New Single Family Housing'!K297+'New Single Family Housing'!K327+'New Single Family Housing'!K357+'New Single Family Housing'!K387+'New Single Family Housing'!K417+'New Single Family Housing'!K447</f>
        <v>0</v>
      </c>
      <c r="H24" s="37">
        <f>'New Single Family Housing'!L27+'New Single Family Housing'!L57+'New Single Family Housing'!L87+'New Single Family Housing'!L117+'New Single Family Housing'!L147+'New Single Family Housing'!L177+'New Single Family Housing'!L207+'New Single Family Housing'!L237+'New Single Family Housing'!L267+'New Single Family Housing'!L297+'New Single Family Housing'!L327+'New Single Family Housing'!L357+'New Single Family Housing'!L387+'New Single Family Housing'!L417+'New Single Family Housing'!L447</f>
        <v>674538</v>
      </c>
      <c r="I24" s="37">
        <f>'New Single Family Housing'!M27+'New Single Family Housing'!M57+'New Single Family Housing'!M87+'New Single Family Housing'!M117+'New Single Family Housing'!M147+'New Single Family Housing'!M177+'New Single Family Housing'!M207+'New Single Family Housing'!M237+'New Single Family Housing'!M267+'New Single Family Housing'!M297+'New Single Family Housing'!M327+'New Single Family Housing'!M357+'New Single Family Housing'!M387+'New Single Family Housing'!M417+'New Single Family Housing'!M447</f>
        <v>122208</v>
      </c>
      <c r="K24" s="37">
        <f>'New Single Family Housing'!O27+'New Single Family Housing'!O57+'New Single Family Housing'!O87+'New Single Family Housing'!O117+'New Single Family Housing'!O147+'New Single Family Housing'!O177+'New Single Family Housing'!O207+'New Single Family Housing'!O237+'New Single Family Housing'!O267+'New Single Family Housing'!O297+'New Single Family Housing'!O327+'New Single Family Housing'!O357+'New Single Family Housing'!O387+'New Single Family Housing'!O417</f>
        <v>0</v>
      </c>
      <c r="L24" s="37">
        <f t="shared" si="0"/>
        <v>4340000</v>
      </c>
      <c r="M24" s="37">
        <f>'New Single Family Housing'!P27+'New Single Family Housing'!P57+'New Single Family Housing'!P87+'New Single Family Housing'!P117+'New Single Family Housing'!P147+'New Single Family Housing'!P177+'New Single Family Housing'!P207+'New Single Family Housing'!P237+'New Single Family Housing'!P267+'New Single Family Housing'!P297+'New Single Family Housing'!P327+'New Single Family Housing'!P357+'New Single Family Housing'!P387+'New Single Family Housing'!P417</f>
        <v>0</v>
      </c>
      <c r="N24" s="37">
        <f t="shared" si="1"/>
        <v>35000</v>
      </c>
    </row>
    <row r="25" spans="1:14" ht="15.75" x14ac:dyDescent="0.25">
      <c r="A25" s="3">
        <v>46935</v>
      </c>
      <c r="B25" s="6">
        <f>'New Single Family Housing'!E28+'New Single Family Housing'!E58+'New Single Family Housing'!E88+'New Single Family Housing'!E118+'New Single Family Housing'!E148+'New Single Family Housing'!E178+'New Single Family Housing'!E208+'New Single Family Housing'!E238+'New Single Family Housing'!E268+'New Single Family Housing'!E298+'New Single Family Housing'!E328+'New Single Family Housing'!E358+'New Single Family Housing'!E388+'New Single Family Housing'!E418+'New Single Family Housing'!E448</f>
        <v>0</v>
      </c>
      <c r="C25" s="6">
        <f>'New Single Family Housing'!F28+'New Single Family Housing'!F58+'New Single Family Housing'!F88+'New Single Family Housing'!F118+'New Single Family Housing'!F148+'New Single Family Housing'!F178+'New Single Family Housing'!F208+'New Single Family Housing'!F238+'New Single Family Housing'!F268+'New Single Family Housing'!F298+'New Single Family Housing'!F328+'New Single Family Housing'!F358+'New Single Family Housing'!F388+'New Single Family Housing'!F418+'New Single Family Housing'!F448</f>
        <v>0</v>
      </c>
      <c r="D25" s="37">
        <f>'New Single Family Housing'!G28+'New Single Family Housing'!G58+'New Single Family Housing'!G88+'New Single Family Housing'!G118+'New Single Family Housing'!G148+'New Single Family Housing'!G178+'New Single Family Housing'!G208+'New Single Family Housing'!G238+'New Single Family Housing'!G268+'New Single Family Housing'!G298+'New Single Family Housing'!G328+'New Single Family Housing'!G358+'New Single Family Housing'!G388+'New Single Family Housing'!G418+'New Single Family Housing'!G448</f>
        <v>15493205</v>
      </c>
      <c r="E25" s="37">
        <f>'New Single Family Housing'!H28+'New Single Family Housing'!H58+'New Single Family Housing'!H88+'New Single Family Housing'!H118+'New Single Family Housing'!H148+'New Single Family Housing'!H178+'New Single Family Housing'!H208+'New Single Family Housing'!H238+'New Single Family Housing'!H268+'New Single Family Housing'!H298+'New Single Family Housing'!H328+'New Single Family Housing'!H358+'New Single Family Housing'!H388+'New Single Family Housing'!H418+'New Single Family Housing'!H448</f>
        <v>606150.5</v>
      </c>
      <c r="F25" s="37">
        <f>'New Single Family Housing'!J28+'New Single Family Housing'!J58+'New Single Family Housing'!J88+'New Single Family Housing'!J118+'New Single Family Housing'!J148+'New Single Family Housing'!J178+'New Single Family Housing'!J208+'New Single Family Housing'!J238+'New Single Family Housing'!J268+'New Single Family Housing'!J298+'New Single Family Housing'!J328+'New Single Family Housing'!J358+'New Single Family Housing'!J388+'New Single Family Housing'!J418+'New Single Family Housing'!J448</f>
        <v>0</v>
      </c>
      <c r="G25" s="37">
        <f>'New Single Family Housing'!K28+'New Single Family Housing'!K58+'New Single Family Housing'!K88+'New Single Family Housing'!K118+'New Single Family Housing'!K148+'New Single Family Housing'!K178+'New Single Family Housing'!K208+'New Single Family Housing'!K238+'New Single Family Housing'!K268+'New Single Family Housing'!K298+'New Single Family Housing'!K328+'New Single Family Housing'!K358+'New Single Family Housing'!K388+'New Single Family Housing'!K418+'New Single Family Housing'!K448</f>
        <v>0</v>
      </c>
      <c r="H25" s="37">
        <f>'New Single Family Housing'!L28+'New Single Family Housing'!L58+'New Single Family Housing'!L88+'New Single Family Housing'!L118+'New Single Family Housing'!L148+'New Single Family Housing'!L178+'New Single Family Housing'!L208+'New Single Family Housing'!L238+'New Single Family Housing'!L268+'New Single Family Housing'!L298+'New Single Family Housing'!L328+'New Single Family Housing'!L358+'New Single Family Housing'!L388+'New Single Family Housing'!L418+'New Single Family Housing'!L448</f>
        <v>674538</v>
      </c>
      <c r="I25" s="37">
        <f>'New Single Family Housing'!M28+'New Single Family Housing'!M58+'New Single Family Housing'!M88+'New Single Family Housing'!M118+'New Single Family Housing'!M148+'New Single Family Housing'!M178+'New Single Family Housing'!M208+'New Single Family Housing'!M238+'New Single Family Housing'!M268+'New Single Family Housing'!M298+'New Single Family Housing'!M328+'New Single Family Housing'!M358+'New Single Family Housing'!M388+'New Single Family Housing'!M418+'New Single Family Housing'!M448</f>
        <v>122208</v>
      </c>
      <c r="K25" s="37">
        <f>'New Single Family Housing'!O28+'New Single Family Housing'!O58+'New Single Family Housing'!O88+'New Single Family Housing'!O118+'New Single Family Housing'!O148+'New Single Family Housing'!O178+'New Single Family Housing'!O208+'New Single Family Housing'!O238+'New Single Family Housing'!O268+'New Single Family Housing'!O298+'New Single Family Housing'!O328+'New Single Family Housing'!O358+'New Single Family Housing'!O388+'New Single Family Housing'!O418</f>
        <v>0</v>
      </c>
      <c r="L25" s="37">
        <f t="shared" si="0"/>
        <v>4340000</v>
      </c>
      <c r="M25" s="37">
        <f>'New Single Family Housing'!P28+'New Single Family Housing'!P58+'New Single Family Housing'!P88+'New Single Family Housing'!P118+'New Single Family Housing'!P148+'New Single Family Housing'!P178+'New Single Family Housing'!P208+'New Single Family Housing'!P238+'New Single Family Housing'!P268+'New Single Family Housing'!P298+'New Single Family Housing'!P328+'New Single Family Housing'!P358+'New Single Family Housing'!P388+'New Single Family Housing'!P418</f>
        <v>0</v>
      </c>
      <c r="N25" s="37">
        <f t="shared" si="1"/>
        <v>35000</v>
      </c>
    </row>
    <row r="26" spans="1:14" ht="16.5" thickBot="1" x14ac:dyDescent="0.3">
      <c r="A26" s="61" t="s">
        <v>67</v>
      </c>
      <c r="B26" s="62">
        <f>'New Single Family Housing'!E29+'New Single Family Housing'!E59+'New Single Family Housing'!E89+'New Single Family Housing'!E119+'New Single Family Housing'!E149+'New Single Family Housing'!E179+'New Single Family Housing'!E209+'New Single Family Housing'!E239+'New Single Family Housing'!E269+'New Single Family Housing'!E299+'New Single Family Housing'!E329+'New Single Family Housing'!E359+'New Single Family Housing'!E389+'New Single Family Housing'!E419+'New Single Family Housing'!E449</f>
        <v>15493205</v>
      </c>
      <c r="C26" s="62">
        <f>'New Single Family Housing'!F29+'New Single Family Housing'!F59+'New Single Family Housing'!F89+'New Single Family Housing'!F119+'New Single Family Housing'!F149+'New Single Family Housing'!F179+'New Single Family Housing'!F209+'New Single Family Housing'!F239+'New Single Family Housing'!F269+'New Single Family Housing'!F299+'New Single Family Housing'!F329+'New Single Family Housing'!F359+'New Single Family Housing'!F389+'New Single Family Housing'!F419+'New Single Family Housing'!F449</f>
        <v>606150.5</v>
      </c>
      <c r="D26" s="64">
        <f>'New Single Family Housing'!G29+'New Single Family Housing'!G59+'New Single Family Housing'!G89+'New Single Family Housing'!G119+'New Single Family Housing'!G149+'New Single Family Housing'!G179+'New Single Family Housing'!G209+'New Single Family Housing'!G239+'New Single Family Housing'!G269+'New Single Family Housing'!G299+'New Single Family Housing'!G329+'New Single Family Housing'!G359+'New Single Family Housing'!G389+'New Single Family Housing'!G419+'New Single Family Housing'!G449</f>
        <v>14863205</v>
      </c>
      <c r="E26" s="64">
        <f>'New Single Family Housing'!H29+'New Single Family Housing'!H59+'New Single Family Housing'!H89+'New Single Family Housing'!H119+'New Single Family Housing'!H149+'New Single Family Housing'!H179+'New Single Family Housing'!H209+'New Single Family Housing'!H239+'New Single Family Housing'!H269+'New Single Family Housing'!H299+'New Single Family Housing'!H329+'New Single Family Housing'!H359+'New Single Family Housing'!H389+'New Single Family Housing'!H419+'New Single Family Housing'!H449</f>
        <v>606150.5</v>
      </c>
      <c r="F26" s="64">
        <f>'New Single Family Housing'!J29+'New Single Family Housing'!J59+'New Single Family Housing'!J89+'New Single Family Housing'!J119+'New Single Family Housing'!J149+'New Single Family Housing'!J179+'New Single Family Housing'!J209+'New Single Family Housing'!J239+'New Single Family Housing'!J269+'New Single Family Housing'!J299+'New Single Family Housing'!J329+'New Single Family Housing'!J359+'New Single Family Housing'!J389+'New Single Family Housing'!J419+'New Single Family Housing'!J449</f>
        <v>674538</v>
      </c>
      <c r="G26" s="64">
        <f>'New Single Family Housing'!K29+'New Single Family Housing'!K59+'New Single Family Housing'!K89+'New Single Family Housing'!K119+'New Single Family Housing'!K149+'New Single Family Housing'!K179+'New Single Family Housing'!K209+'New Single Family Housing'!K239+'New Single Family Housing'!K269+'New Single Family Housing'!K299+'New Single Family Housing'!K329+'New Single Family Housing'!K359+'New Single Family Housing'!K389+'New Single Family Housing'!K419+'New Single Family Housing'!K449</f>
        <v>122208</v>
      </c>
      <c r="H26" s="64">
        <f>'New Single Family Housing'!L29+'New Single Family Housing'!L59+'New Single Family Housing'!L89+'New Single Family Housing'!L119+'New Single Family Housing'!L149+'New Single Family Housing'!L179+'New Single Family Housing'!L209+'New Single Family Housing'!L239+'New Single Family Housing'!L269+'New Single Family Housing'!L299+'New Single Family Housing'!L329+'New Single Family Housing'!L359+'New Single Family Housing'!L389+'New Single Family Housing'!L419+'New Single Family Housing'!L449</f>
        <v>674538</v>
      </c>
      <c r="I26" s="64">
        <f>'New Single Family Housing'!M29+'New Single Family Housing'!M59+'New Single Family Housing'!M89+'New Single Family Housing'!M119+'New Single Family Housing'!M149+'New Single Family Housing'!M179+'New Single Family Housing'!M209+'New Single Family Housing'!M239+'New Single Family Housing'!M269+'New Single Family Housing'!M299+'New Single Family Housing'!M329+'New Single Family Housing'!M359+'New Single Family Housing'!M389+'New Single Family Housing'!M419+'New Single Family Housing'!M449</f>
        <v>122208</v>
      </c>
      <c r="J26" s="64">
        <f>E26+I26</f>
        <v>728358.5</v>
      </c>
      <c r="K26" s="64"/>
      <c r="L26" s="64">
        <f>L25</f>
        <v>4340000</v>
      </c>
      <c r="M26" s="64"/>
      <c r="N26" s="64">
        <f>N25</f>
        <v>35000</v>
      </c>
    </row>
    <row r="27" spans="1:14" x14ac:dyDescent="0.25">
      <c r="C27" s="37">
        <f>C26</f>
        <v>606150.5</v>
      </c>
      <c r="E27" s="37"/>
      <c r="G27" s="37"/>
      <c r="I27" s="37"/>
    </row>
    <row r="28" spans="1:14" x14ac:dyDescent="0.25">
      <c r="G28" s="37"/>
    </row>
    <row r="30" spans="1:14" ht="45" x14ac:dyDescent="0.25">
      <c r="A30" s="58" t="s">
        <v>53</v>
      </c>
      <c r="B30" s="59" t="s">
        <v>57</v>
      </c>
      <c r="C30" s="60" t="s">
        <v>61</v>
      </c>
      <c r="D30" s="60" t="s">
        <v>58</v>
      </c>
      <c r="E30" s="60" t="s">
        <v>62</v>
      </c>
      <c r="F30" s="59" t="s">
        <v>64</v>
      </c>
      <c r="G30" s="60" t="s">
        <v>63</v>
      </c>
      <c r="H30" s="60" t="s">
        <v>65</v>
      </c>
      <c r="I30" s="60" t="s">
        <v>66</v>
      </c>
      <c r="J30" s="63" t="s">
        <v>68</v>
      </c>
    </row>
    <row r="31" spans="1:14" ht="15.75" x14ac:dyDescent="0.25">
      <c r="A31" s="69">
        <v>44835</v>
      </c>
      <c r="B31" s="139">
        <f>'New Rental Housing'!E4+'New Rental Housing'!E34+'New Rental Housing'!E64+'New Rental Housing'!E94+'New Rental Housing'!E124+'New Rental Housing'!E154+'New Rental Housing'!E184+'New Rental Housing'!E214</f>
        <v>0</v>
      </c>
      <c r="C31" s="139">
        <f>'New Rental Housing'!F4+'New Rental Housing'!F34+'New Rental Housing'!F64+'New Rental Housing'!F94+'New Rental Housing'!F124+'New Rental Housing'!F154+'New Rental Housing'!F184+'New Rental Housing'!F214</f>
        <v>0</v>
      </c>
      <c r="D31" s="140">
        <f>'New Rental Housing'!G4+'New Rental Housing'!G34+'New Rental Housing'!G64+'New Rental Housing'!G94+'New Rental Housing'!G124+'New Rental Housing'!G154+'New Rental Housing'!G184+'New Rental Housing'!G214</f>
        <v>0</v>
      </c>
      <c r="E31" s="140">
        <f>'New Rental Housing'!H4+'New Rental Housing'!H34+'New Rental Housing'!H64+'New Rental Housing'!H94+'New Rental Housing'!H124+'New Rental Housing'!H154+'New Rental Housing'!H184+'New Rental Housing'!H214</f>
        <v>0</v>
      </c>
      <c r="F31" s="140">
        <f>'New Rental Housing'!J4+'New Rental Housing'!J34+'New Rental Housing'!J64+'New Rental Housing'!J94+'New Rental Housing'!J124+'New Rental Housing'!J154+'New Rental Housing'!J184+'New Rental Housing'!J214</f>
        <v>0</v>
      </c>
      <c r="G31" s="140">
        <f>'New Rental Housing'!K4+'New Rental Housing'!K34+'New Rental Housing'!K64+'New Rental Housing'!K94+'New Rental Housing'!K124+'New Rental Housing'!K154+'New Rental Housing'!K184+'New Rental Housing'!K214</f>
        <v>0</v>
      </c>
      <c r="H31" s="140">
        <f>'New Rental Housing'!L4+'New Rental Housing'!L34+'New Rental Housing'!L64+'New Rental Housing'!L94+'New Rental Housing'!L124+'New Rental Housing'!L154+'New Rental Housing'!L184+'New Rental Housing'!L214</f>
        <v>0</v>
      </c>
      <c r="I31" s="140">
        <f>'New Rental Housing'!M4+'New Rental Housing'!M34+'New Rental Housing'!M64+'New Rental Housing'!M94+'New Rental Housing'!M124+'New Rental Housing'!M154+'New Rental Housing'!M184+'New Rental Housing'!M214</f>
        <v>0</v>
      </c>
      <c r="J31" s="138"/>
    </row>
    <row r="32" spans="1:14" ht="15.75" x14ac:dyDescent="0.25">
      <c r="A32" s="69">
        <v>44927</v>
      </c>
      <c r="B32" s="139">
        <f>'New Rental Housing'!E5+'New Rental Housing'!E35+'New Rental Housing'!E65+'New Rental Housing'!E95+'New Rental Housing'!E125+'New Rental Housing'!E155+'New Rental Housing'!E185+'New Rental Housing'!E215</f>
        <v>0</v>
      </c>
      <c r="C32" s="139">
        <f>'New Rental Housing'!F5+'New Rental Housing'!F35+'New Rental Housing'!F65+'New Rental Housing'!F95+'New Rental Housing'!F125+'New Rental Housing'!F155+'New Rental Housing'!F185+'New Rental Housing'!F215</f>
        <v>0</v>
      </c>
      <c r="D32" s="140">
        <f>'New Rental Housing'!G5+'New Rental Housing'!G35+'New Rental Housing'!G65+'New Rental Housing'!G95+'New Rental Housing'!G125+'New Rental Housing'!G155+'New Rental Housing'!G185+'New Rental Housing'!G215</f>
        <v>0</v>
      </c>
      <c r="E32" s="140">
        <f>'New Rental Housing'!H5+'New Rental Housing'!H35+'New Rental Housing'!H65+'New Rental Housing'!H95+'New Rental Housing'!H125+'New Rental Housing'!H155+'New Rental Housing'!H185+'New Rental Housing'!H215</f>
        <v>0</v>
      </c>
      <c r="F32" s="140">
        <f>'New Rental Housing'!J5+'New Rental Housing'!J35+'New Rental Housing'!J65+'New Rental Housing'!J95+'New Rental Housing'!J125+'New Rental Housing'!J155+'New Rental Housing'!J185+'New Rental Housing'!J215</f>
        <v>0</v>
      </c>
      <c r="G32" s="140">
        <f>'New Rental Housing'!K5+'New Rental Housing'!K35+'New Rental Housing'!K65+'New Rental Housing'!K95+'New Rental Housing'!K125+'New Rental Housing'!K155+'New Rental Housing'!K185+'New Rental Housing'!K215</f>
        <v>0</v>
      </c>
      <c r="H32" s="140">
        <f>'New Rental Housing'!L5+'New Rental Housing'!L35+'New Rental Housing'!L65+'New Rental Housing'!L95+'New Rental Housing'!L125+'New Rental Housing'!L155+'New Rental Housing'!L185+'New Rental Housing'!L215</f>
        <v>0</v>
      </c>
      <c r="I32" s="140">
        <f>'New Rental Housing'!M5+'New Rental Housing'!M35+'New Rental Housing'!M65+'New Rental Housing'!M95+'New Rental Housing'!M125+'New Rental Housing'!M155+'New Rental Housing'!M185+'New Rental Housing'!M215</f>
        <v>0</v>
      </c>
      <c r="J32" s="138"/>
    </row>
    <row r="33" spans="1:10" ht="15.75" x14ac:dyDescent="0.25">
      <c r="A33" s="69">
        <v>45017</v>
      </c>
      <c r="B33" s="139">
        <f>'New Rental Housing'!E6+'New Rental Housing'!E36+'New Rental Housing'!E66+'New Rental Housing'!E96+'New Rental Housing'!E126+'New Rental Housing'!E156+'New Rental Housing'!E186+'New Rental Housing'!E216</f>
        <v>0</v>
      </c>
      <c r="C33" s="139">
        <f>'New Rental Housing'!F6+'New Rental Housing'!F36+'New Rental Housing'!F66+'New Rental Housing'!F96+'New Rental Housing'!F126+'New Rental Housing'!F156+'New Rental Housing'!F186+'New Rental Housing'!F216</f>
        <v>0</v>
      </c>
      <c r="D33" s="140">
        <f>'New Rental Housing'!G6+'New Rental Housing'!G36+'New Rental Housing'!G66+'New Rental Housing'!G96+'New Rental Housing'!G126+'New Rental Housing'!G156+'New Rental Housing'!G186+'New Rental Housing'!G216</f>
        <v>0</v>
      </c>
      <c r="E33" s="140">
        <f>'New Rental Housing'!H6+'New Rental Housing'!H36+'New Rental Housing'!H66+'New Rental Housing'!H96+'New Rental Housing'!H126+'New Rental Housing'!H156+'New Rental Housing'!H186+'New Rental Housing'!H216</f>
        <v>0</v>
      </c>
      <c r="F33" s="140">
        <f>'New Rental Housing'!J6+'New Rental Housing'!J36+'New Rental Housing'!J66+'New Rental Housing'!J96+'New Rental Housing'!J126+'New Rental Housing'!J156+'New Rental Housing'!J186+'New Rental Housing'!J216</f>
        <v>0</v>
      </c>
      <c r="G33" s="140">
        <f>'New Rental Housing'!K6+'New Rental Housing'!K36+'New Rental Housing'!K66+'New Rental Housing'!K96+'New Rental Housing'!K126+'New Rental Housing'!K156+'New Rental Housing'!K186+'New Rental Housing'!K216</f>
        <v>0</v>
      </c>
      <c r="H33" s="140">
        <f>'New Rental Housing'!L6+'New Rental Housing'!L36+'New Rental Housing'!L66+'New Rental Housing'!L96+'New Rental Housing'!L126+'New Rental Housing'!L156+'New Rental Housing'!L186+'New Rental Housing'!L216</f>
        <v>0</v>
      </c>
      <c r="I33" s="140">
        <f>'New Rental Housing'!M6+'New Rental Housing'!M36+'New Rental Housing'!M66+'New Rental Housing'!M96+'New Rental Housing'!M126+'New Rental Housing'!M156+'New Rental Housing'!M186+'New Rental Housing'!M216</f>
        <v>0</v>
      </c>
      <c r="J33" s="138"/>
    </row>
    <row r="34" spans="1:10" ht="15.75" x14ac:dyDescent="0.25">
      <c r="A34" s="69">
        <v>45108</v>
      </c>
      <c r="B34" s="139">
        <f>'New Rental Housing'!E7+'New Rental Housing'!E37+'New Rental Housing'!E67+'New Rental Housing'!E97+'New Rental Housing'!E127+'New Rental Housing'!E157+'New Rental Housing'!E187+'New Rental Housing'!E217</f>
        <v>0</v>
      </c>
      <c r="C34" s="139">
        <f>'New Rental Housing'!F7+'New Rental Housing'!F37+'New Rental Housing'!F67+'New Rental Housing'!F97+'New Rental Housing'!F127+'New Rental Housing'!F157+'New Rental Housing'!F187+'New Rental Housing'!F217</f>
        <v>0</v>
      </c>
      <c r="D34" s="140">
        <f>'New Rental Housing'!G7+'New Rental Housing'!G37+'New Rental Housing'!G67+'New Rental Housing'!G97+'New Rental Housing'!G127+'New Rental Housing'!G157+'New Rental Housing'!G187+'New Rental Housing'!G217</f>
        <v>0</v>
      </c>
      <c r="E34" s="140">
        <f>'New Rental Housing'!H7+'New Rental Housing'!H37+'New Rental Housing'!H67+'New Rental Housing'!H97+'New Rental Housing'!H127+'New Rental Housing'!H157+'New Rental Housing'!H187+'New Rental Housing'!H217</f>
        <v>0</v>
      </c>
      <c r="F34" s="140">
        <f>'New Rental Housing'!J7+'New Rental Housing'!J37+'New Rental Housing'!J67+'New Rental Housing'!J97+'New Rental Housing'!J127+'New Rental Housing'!J157+'New Rental Housing'!J187+'New Rental Housing'!J217</f>
        <v>0</v>
      </c>
      <c r="G34" s="140">
        <f>'New Rental Housing'!K7+'New Rental Housing'!K37+'New Rental Housing'!K67+'New Rental Housing'!K97+'New Rental Housing'!K127+'New Rental Housing'!K157+'New Rental Housing'!K187+'New Rental Housing'!K217</f>
        <v>0</v>
      </c>
      <c r="H34" s="140">
        <f>'New Rental Housing'!L7+'New Rental Housing'!L37+'New Rental Housing'!L67+'New Rental Housing'!L97+'New Rental Housing'!L127+'New Rental Housing'!L157+'New Rental Housing'!L187+'New Rental Housing'!L217</f>
        <v>0</v>
      </c>
      <c r="I34" s="140">
        <f>'New Rental Housing'!M7+'New Rental Housing'!M37+'New Rental Housing'!M67+'New Rental Housing'!M97+'New Rental Housing'!M127+'New Rental Housing'!M157+'New Rental Housing'!M187+'New Rental Housing'!M217</f>
        <v>0</v>
      </c>
      <c r="J34" s="138"/>
    </row>
    <row r="35" spans="1:10" ht="15.75" x14ac:dyDescent="0.25">
      <c r="A35" s="69">
        <v>45200</v>
      </c>
      <c r="B35" s="139">
        <f>'New Rental Housing'!E8+'New Rental Housing'!E38+'New Rental Housing'!E68+'New Rental Housing'!E98+'New Rental Housing'!E128+'New Rental Housing'!E158+'New Rental Housing'!E188+'New Rental Housing'!E218</f>
        <v>3210380.6190476194</v>
      </c>
      <c r="C35" s="139">
        <f>'New Rental Housing'!F8+'New Rental Housing'!F38+'New Rental Housing'!F68+'New Rental Housing'!F98+'New Rental Housing'!F128+'New Rental Housing'!F158+'New Rental Housing'!F188+'New Rental Housing'!F218</f>
        <v>0</v>
      </c>
      <c r="D35" s="140">
        <f>'New Rental Housing'!G8+'New Rental Housing'!G38+'New Rental Housing'!G68+'New Rental Housing'!G98+'New Rental Housing'!G128+'New Rental Housing'!G158+'New Rental Housing'!G188+'New Rental Housing'!G218</f>
        <v>3210380.6190476194</v>
      </c>
      <c r="E35" s="140">
        <f>'New Rental Housing'!H8+'New Rental Housing'!H38+'New Rental Housing'!H68+'New Rental Housing'!H98+'New Rental Housing'!H128+'New Rental Housing'!H158+'New Rental Housing'!H188+'New Rental Housing'!H218</f>
        <v>0</v>
      </c>
      <c r="F35" s="140">
        <f>'New Rental Housing'!J8+'New Rental Housing'!J38+'New Rental Housing'!J68+'New Rental Housing'!J98+'New Rental Housing'!J128+'New Rental Housing'!J158+'New Rental Housing'!J188+'New Rental Housing'!J218</f>
        <v>175112.07142857142</v>
      </c>
      <c r="G35" s="140">
        <f>'New Rental Housing'!K8+'New Rental Housing'!K38+'New Rental Housing'!K68+'New Rental Housing'!K98+'New Rental Housing'!K128+'New Rental Housing'!K158+'New Rental Housing'!K188+'New Rental Housing'!K218</f>
        <v>17438.490000000002</v>
      </c>
      <c r="H35" s="140">
        <f>'New Rental Housing'!L8+'New Rental Housing'!L38+'New Rental Housing'!L68+'New Rental Housing'!L98+'New Rental Housing'!L128+'New Rental Housing'!L158+'New Rental Housing'!L188+'New Rental Housing'!L218</f>
        <v>175112.07142857142</v>
      </c>
      <c r="I35" s="140">
        <f>'New Rental Housing'!M8+'New Rental Housing'!M38+'New Rental Housing'!M68+'New Rental Housing'!M98+'New Rental Housing'!M128+'New Rental Housing'!M158+'New Rental Housing'!M188+'New Rental Housing'!M218</f>
        <v>17438.490000000002</v>
      </c>
      <c r="J35" s="138"/>
    </row>
    <row r="36" spans="1:10" ht="15.75" x14ac:dyDescent="0.25">
      <c r="A36" s="69">
        <v>45292</v>
      </c>
      <c r="B36" s="139">
        <f>'New Rental Housing'!E9+'New Rental Housing'!E39+'New Rental Housing'!E69+'New Rental Housing'!E99+'New Rental Housing'!E129+'New Rental Housing'!E159+'New Rental Housing'!E189+'New Rental Housing'!E219</f>
        <v>3210380.6190476194</v>
      </c>
      <c r="C36" s="139">
        <f>'New Rental Housing'!F9+'New Rental Housing'!F39+'New Rental Housing'!F69+'New Rental Housing'!F99+'New Rental Housing'!F129+'New Rental Housing'!F159+'New Rental Housing'!F189+'New Rental Housing'!F219</f>
        <v>682859</v>
      </c>
      <c r="D36" s="140">
        <f>'New Rental Housing'!G9+'New Rental Housing'!G39+'New Rental Housing'!G69+'New Rental Housing'!G99+'New Rental Housing'!G129+'New Rental Housing'!G159+'New Rental Housing'!G189+'New Rental Housing'!G219</f>
        <v>6420761.2380952388</v>
      </c>
      <c r="E36" s="140">
        <f>'New Rental Housing'!H9+'New Rental Housing'!H39+'New Rental Housing'!H69+'New Rental Housing'!H99+'New Rental Housing'!H129+'New Rental Housing'!H159+'New Rental Housing'!H189+'New Rental Housing'!H219</f>
        <v>682859</v>
      </c>
      <c r="F36" s="140">
        <f>'New Rental Housing'!J9+'New Rental Housing'!J39+'New Rental Housing'!J69+'New Rental Housing'!J99+'New Rental Housing'!J129+'New Rental Housing'!J159+'New Rental Housing'!J189+'New Rental Housing'!J219</f>
        <v>175112.07142857142</v>
      </c>
      <c r="G36" s="140">
        <f>'New Rental Housing'!K9+'New Rental Housing'!K39+'New Rental Housing'!K69+'New Rental Housing'!K99+'New Rental Housing'!K129+'New Rental Housing'!K159+'New Rental Housing'!K189+'New Rental Housing'!K219</f>
        <v>73514.5</v>
      </c>
      <c r="H36" s="140">
        <f>'New Rental Housing'!L9+'New Rental Housing'!L39+'New Rental Housing'!L69+'New Rental Housing'!L99+'New Rental Housing'!L129+'New Rental Housing'!L159+'New Rental Housing'!L189+'New Rental Housing'!L219</f>
        <v>350224.14285714284</v>
      </c>
      <c r="I36" s="140">
        <f>'New Rental Housing'!M9+'New Rental Housing'!M39+'New Rental Housing'!M69+'New Rental Housing'!M99+'New Rental Housing'!M129+'New Rental Housing'!M159+'New Rental Housing'!M189+'New Rental Housing'!M219</f>
        <v>90952.99</v>
      </c>
      <c r="J36" s="138"/>
    </row>
    <row r="37" spans="1:10" ht="15.75" x14ac:dyDescent="0.25">
      <c r="A37" s="69">
        <v>45383</v>
      </c>
      <c r="B37" s="139">
        <f>'New Rental Housing'!E10+'New Rental Housing'!E40+'New Rental Housing'!E70+'New Rental Housing'!E100+'New Rental Housing'!E130+'New Rental Housing'!E160+'New Rental Housing'!E190+'New Rental Housing'!E220</f>
        <v>3210380.6190476194</v>
      </c>
      <c r="C37" s="139">
        <f>'New Rental Housing'!F10+'New Rental Housing'!F40+'New Rental Housing'!F70+'New Rental Housing'!F100+'New Rental Housing'!F130+'New Rental Housing'!F160+'New Rental Housing'!F190+'New Rental Housing'!F220</f>
        <v>1222314.8599999999</v>
      </c>
      <c r="D37" s="140">
        <f>'New Rental Housing'!G10+'New Rental Housing'!G40+'New Rental Housing'!G70+'New Rental Housing'!G100+'New Rental Housing'!G130+'New Rental Housing'!G160+'New Rental Housing'!G190+'New Rental Housing'!G220</f>
        <v>9631141.8571428582</v>
      </c>
      <c r="E37" s="140">
        <f>'New Rental Housing'!H10+'New Rental Housing'!H40+'New Rental Housing'!H70+'New Rental Housing'!H100+'New Rental Housing'!H130+'New Rental Housing'!H160+'New Rental Housing'!H190+'New Rental Housing'!H220</f>
        <v>1905173.8599999999</v>
      </c>
      <c r="F37" s="140">
        <f>'New Rental Housing'!J10+'New Rental Housing'!J40+'New Rental Housing'!J70+'New Rental Housing'!J100+'New Rental Housing'!J130+'New Rental Housing'!J160+'New Rental Housing'!J190+'New Rental Housing'!J220</f>
        <v>175112.07142857142</v>
      </c>
      <c r="G37" s="140">
        <f>'New Rental Housing'!K10+'New Rental Housing'!K40+'New Rental Housing'!K70+'New Rental Housing'!K100+'New Rental Housing'!K130+'New Rental Housing'!K160+'New Rental Housing'!K190+'New Rental Housing'!K220</f>
        <v>28575</v>
      </c>
      <c r="H37" s="140">
        <f>'New Rental Housing'!L10+'New Rental Housing'!L40+'New Rental Housing'!L70+'New Rental Housing'!L100+'New Rental Housing'!L130+'New Rental Housing'!L160+'New Rental Housing'!L190+'New Rental Housing'!L220</f>
        <v>525336.21428571432</v>
      </c>
      <c r="I37" s="140">
        <f>'New Rental Housing'!M10+'New Rental Housing'!M40+'New Rental Housing'!M70+'New Rental Housing'!M100+'New Rental Housing'!M130+'New Rental Housing'!M160+'New Rental Housing'!M190+'New Rental Housing'!M220</f>
        <v>119527.99</v>
      </c>
      <c r="J37" s="138"/>
    </row>
    <row r="38" spans="1:10" ht="15.75" x14ac:dyDescent="0.25">
      <c r="A38" s="69">
        <v>45474</v>
      </c>
      <c r="B38" s="139">
        <f>'New Rental Housing'!E11+'New Rental Housing'!E41+'New Rental Housing'!E71+'New Rental Housing'!E101+'New Rental Housing'!E131+'New Rental Housing'!E161+'New Rental Housing'!E191+'New Rental Housing'!E221</f>
        <v>3210380.6190476194</v>
      </c>
      <c r="C38" s="139">
        <f>'New Rental Housing'!F11+'New Rental Housing'!F41+'New Rental Housing'!F71+'New Rental Housing'!F101+'New Rental Housing'!F131+'New Rental Housing'!F161+'New Rental Housing'!F191+'New Rental Housing'!F221</f>
        <v>2628775.11</v>
      </c>
      <c r="D38" s="140">
        <f>'New Rental Housing'!G11+'New Rental Housing'!G41+'New Rental Housing'!G71+'New Rental Housing'!G101+'New Rental Housing'!G131+'New Rental Housing'!G161+'New Rental Housing'!G191+'New Rental Housing'!G221</f>
        <v>12841522.476190478</v>
      </c>
      <c r="E38" s="140">
        <f>'New Rental Housing'!H11+'New Rental Housing'!H41+'New Rental Housing'!H71+'New Rental Housing'!H101+'New Rental Housing'!H131+'New Rental Housing'!H161+'New Rental Housing'!H191+'New Rental Housing'!H221</f>
        <v>4533948.97</v>
      </c>
      <c r="F38" s="140">
        <f>'New Rental Housing'!J11+'New Rental Housing'!J41+'New Rental Housing'!J71+'New Rental Housing'!J101+'New Rental Housing'!J131+'New Rental Housing'!J161+'New Rental Housing'!J191+'New Rental Housing'!J221</f>
        <v>175112.07142857142</v>
      </c>
      <c r="G38" s="140">
        <f>'New Rental Housing'!K11+'New Rental Housing'!K41+'New Rental Housing'!K71+'New Rental Housing'!K101+'New Rental Housing'!K131+'New Rental Housing'!K161+'New Rental Housing'!K191+'New Rental Housing'!K221</f>
        <v>32437.5</v>
      </c>
      <c r="H38" s="140">
        <f>'New Rental Housing'!L11+'New Rental Housing'!L41+'New Rental Housing'!L71+'New Rental Housing'!L101+'New Rental Housing'!L131+'New Rental Housing'!L161+'New Rental Housing'!L191+'New Rental Housing'!L221</f>
        <v>700448.28571428568</v>
      </c>
      <c r="I38" s="140">
        <f>'New Rental Housing'!M11+'New Rental Housing'!M41+'New Rental Housing'!M71+'New Rental Housing'!M101+'New Rental Housing'!M131+'New Rental Housing'!M161+'New Rental Housing'!M191+'New Rental Housing'!M221</f>
        <v>151965.49</v>
      </c>
      <c r="J38" s="138"/>
    </row>
    <row r="39" spans="1:10" ht="15.75" x14ac:dyDescent="0.25">
      <c r="A39" s="208">
        <v>45566</v>
      </c>
      <c r="B39" s="141">
        <f>'New Rental Housing'!E12+'New Rental Housing'!E42+'New Rental Housing'!E72+'New Rental Housing'!E102+'New Rental Housing'!E132+'New Rental Housing'!E162+'New Rental Housing'!E192+'New Rental Housing'!E222</f>
        <v>3210380.6190476194</v>
      </c>
      <c r="C39" s="141">
        <f>'New Rental Housing'!F12+'New Rental Housing'!F42+'New Rental Housing'!F72+'New Rental Housing'!F102+'New Rental Housing'!F132+'New Rental Housing'!F162+'New Rental Housing'!F192+'New Rental Housing'!F222</f>
        <v>0</v>
      </c>
      <c r="D39" s="209">
        <f>'New Rental Housing'!G12+'New Rental Housing'!G42+'New Rental Housing'!G72+'New Rental Housing'!G102+'New Rental Housing'!G132+'New Rental Housing'!G162+'New Rental Housing'!G192+'New Rental Housing'!G222</f>
        <v>16051903.095238097</v>
      </c>
      <c r="E39" s="209">
        <f>'New Rental Housing'!H12+'New Rental Housing'!H42+'New Rental Housing'!H72+'New Rental Housing'!H102+'New Rental Housing'!H132+'New Rental Housing'!H162+'New Rental Housing'!H192+'New Rental Housing'!H222</f>
        <v>4533948.97</v>
      </c>
      <c r="F39" s="209">
        <f>'New Rental Housing'!J12+'New Rental Housing'!J42+'New Rental Housing'!J72+'New Rental Housing'!J102+'New Rental Housing'!J132+'New Rental Housing'!J162+'New Rental Housing'!J192+'New Rental Housing'!J222</f>
        <v>175112.07142857142</v>
      </c>
      <c r="G39" s="209">
        <f>'New Rental Housing'!K12+'New Rental Housing'!K42+'New Rental Housing'!K72+'New Rental Housing'!K102+'New Rental Housing'!K132+'New Rental Housing'!K162+'New Rental Housing'!K192+'New Rental Housing'!K222</f>
        <v>0</v>
      </c>
      <c r="H39" s="209">
        <f>'New Rental Housing'!L12+'New Rental Housing'!L42+'New Rental Housing'!L72+'New Rental Housing'!L102+'New Rental Housing'!L132+'New Rental Housing'!L162+'New Rental Housing'!L192+'New Rental Housing'!L222</f>
        <v>875560.35714285716</v>
      </c>
      <c r="I39" s="209">
        <f>'New Rental Housing'!M12+'New Rental Housing'!M42+'New Rental Housing'!M72+'New Rental Housing'!M102+'New Rental Housing'!M132+'New Rental Housing'!M162+'New Rental Housing'!M192+'New Rental Housing'!M222</f>
        <v>151965.49</v>
      </c>
      <c r="J39" s="210"/>
    </row>
    <row r="40" spans="1:10" ht="15.75" x14ac:dyDescent="0.25">
      <c r="A40" s="3">
        <v>45658</v>
      </c>
      <c r="B40" s="6">
        <f>'New Rental Housing'!E13+'New Rental Housing'!E43+'New Rental Housing'!E73+'New Rental Housing'!E103+'New Rental Housing'!E133+'New Rental Housing'!E163+'New Rental Housing'!E193+'New Rental Housing'!E223</f>
        <v>3210380.6190476194</v>
      </c>
      <c r="C40" s="6">
        <f>'New Rental Housing'!F13+'New Rental Housing'!F43+'New Rental Housing'!F73+'New Rental Housing'!F103+'New Rental Housing'!F133+'New Rental Housing'!F163+'New Rental Housing'!F193+'New Rental Housing'!F223</f>
        <v>0</v>
      </c>
      <c r="D40" s="37">
        <f>'New Rental Housing'!G13+'New Rental Housing'!G43+'New Rental Housing'!G73+'New Rental Housing'!G103+'New Rental Housing'!G133+'New Rental Housing'!G163+'New Rental Housing'!G193+'New Rental Housing'!G223</f>
        <v>19262283.714285713</v>
      </c>
      <c r="E40" s="37">
        <f>'New Rental Housing'!H13+'New Rental Housing'!H43+'New Rental Housing'!H73+'New Rental Housing'!H103+'New Rental Housing'!H133+'New Rental Housing'!H163+'New Rental Housing'!H193+'New Rental Housing'!H223</f>
        <v>4533948.97</v>
      </c>
      <c r="F40" s="37">
        <f>'New Rental Housing'!J13+'New Rental Housing'!J43+'New Rental Housing'!J73+'New Rental Housing'!J103+'New Rental Housing'!J133+'New Rental Housing'!J163+'New Rental Housing'!J193+'New Rental Housing'!J223</f>
        <v>175112.07142857142</v>
      </c>
      <c r="G40" s="37">
        <f>'New Rental Housing'!K13+'New Rental Housing'!K43+'New Rental Housing'!K73+'New Rental Housing'!K103+'New Rental Housing'!K133+'New Rental Housing'!K163+'New Rental Housing'!K193+'New Rental Housing'!K223</f>
        <v>0</v>
      </c>
      <c r="H40" s="37">
        <f>'New Rental Housing'!L13+'New Rental Housing'!L43+'New Rental Housing'!L73+'New Rental Housing'!L103+'New Rental Housing'!L133+'New Rental Housing'!L163+'New Rental Housing'!L193+'New Rental Housing'!L223</f>
        <v>1050672.4285714286</v>
      </c>
      <c r="I40" s="37">
        <f>'New Rental Housing'!M13+'New Rental Housing'!M43+'New Rental Housing'!M73+'New Rental Housing'!M103+'New Rental Housing'!M133+'New Rental Housing'!M163+'New Rental Housing'!M193+'New Rental Housing'!M223</f>
        <v>151965.49</v>
      </c>
    </row>
    <row r="41" spans="1:10" ht="15.75" x14ac:dyDescent="0.25">
      <c r="A41" s="3">
        <v>45748</v>
      </c>
      <c r="B41" s="6">
        <f>'New Rental Housing'!E14+'New Rental Housing'!E44+'New Rental Housing'!E74+'New Rental Housing'!E104+'New Rental Housing'!E134+'New Rental Housing'!E164+'New Rental Housing'!E194+'New Rental Housing'!E224</f>
        <v>325714.28571428574</v>
      </c>
      <c r="C41" s="6">
        <f>'New Rental Housing'!F14+'New Rental Housing'!F44+'New Rental Housing'!F74+'New Rental Housing'!F104+'New Rental Housing'!F134+'New Rental Housing'!F164+'New Rental Housing'!F194+'New Rental Housing'!F224</f>
        <v>0</v>
      </c>
      <c r="D41" s="37">
        <f>'New Rental Housing'!G14+'New Rental Housing'!G44+'New Rental Housing'!G74+'New Rental Housing'!G104+'New Rental Housing'!G134+'New Rental Housing'!G164+'New Rental Housing'!G194+'New Rental Housing'!G224</f>
        <v>19587998</v>
      </c>
      <c r="E41" s="37">
        <f>'New Rental Housing'!H14+'New Rental Housing'!H44+'New Rental Housing'!H74+'New Rental Housing'!H104+'New Rental Housing'!H134+'New Rental Housing'!H164+'New Rental Housing'!H194+'New Rental Housing'!H224</f>
        <v>4533948.97</v>
      </c>
      <c r="F41" s="37">
        <f>'New Rental Housing'!J14+'New Rental Housing'!J44+'New Rental Housing'!J74+'New Rental Housing'!J104+'New Rental Housing'!J134+'New Rental Housing'!J164+'New Rental Housing'!J194+'New Rental Housing'!J224</f>
        <v>9428.5714285714294</v>
      </c>
      <c r="G41" s="37">
        <f>'New Rental Housing'!K14+'New Rental Housing'!K44+'New Rental Housing'!K74+'New Rental Housing'!K104+'New Rental Housing'!K134+'New Rental Housing'!K164+'New Rental Housing'!K194+'New Rental Housing'!K224</f>
        <v>0</v>
      </c>
      <c r="H41" s="37">
        <f>'New Rental Housing'!L14+'New Rental Housing'!L44+'New Rental Housing'!L74+'New Rental Housing'!L104+'New Rental Housing'!L134+'New Rental Housing'!L164+'New Rental Housing'!L194+'New Rental Housing'!L224</f>
        <v>1060101</v>
      </c>
      <c r="I41" s="37">
        <f>'New Rental Housing'!M14+'New Rental Housing'!M44+'New Rental Housing'!M74+'New Rental Housing'!M104+'New Rental Housing'!M134+'New Rental Housing'!M164+'New Rental Housing'!M194+'New Rental Housing'!M224</f>
        <v>151965.49</v>
      </c>
    </row>
    <row r="42" spans="1:10" ht="15.75" x14ac:dyDescent="0.25">
      <c r="A42" s="3">
        <v>45839</v>
      </c>
      <c r="B42" s="6">
        <f>'New Rental Housing'!E15+'New Rental Housing'!E45+'New Rental Housing'!E75+'New Rental Housing'!E105+'New Rental Housing'!E135+'New Rental Housing'!E165+'New Rental Housing'!E195+'New Rental Housing'!E225</f>
        <v>0</v>
      </c>
      <c r="C42" s="6">
        <f>'New Rental Housing'!F15+'New Rental Housing'!F45+'New Rental Housing'!F75+'New Rental Housing'!F105+'New Rental Housing'!F135+'New Rental Housing'!F165+'New Rental Housing'!F195+'New Rental Housing'!F225</f>
        <v>0</v>
      </c>
      <c r="D42" s="37">
        <f>'New Rental Housing'!G15+'New Rental Housing'!G45+'New Rental Housing'!G75+'New Rental Housing'!G105+'New Rental Housing'!G135+'New Rental Housing'!G165+'New Rental Housing'!G195+'New Rental Housing'!G225</f>
        <v>19587998</v>
      </c>
      <c r="E42" s="37">
        <f>'New Rental Housing'!H15+'New Rental Housing'!H45+'New Rental Housing'!H75+'New Rental Housing'!H105+'New Rental Housing'!H135+'New Rental Housing'!H165+'New Rental Housing'!H195+'New Rental Housing'!H225</f>
        <v>4533948.97</v>
      </c>
      <c r="F42" s="37">
        <f>'New Rental Housing'!J15+'New Rental Housing'!J45+'New Rental Housing'!J75+'New Rental Housing'!J105+'New Rental Housing'!J135+'New Rental Housing'!J165+'New Rental Housing'!J195+'New Rental Housing'!J225</f>
        <v>0</v>
      </c>
      <c r="G42" s="37">
        <f>'New Rental Housing'!K15+'New Rental Housing'!K45+'New Rental Housing'!K75+'New Rental Housing'!K105+'New Rental Housing'!K135+'New Rental Housing'!K165+'New Rental Housing'!K195+'New Rental Housing'!K225</f>
        <v>0</v>
      </c>
      <c r="H42" s="37">
        <f>'New Rental Housing'!L15+'New Rental Housing'!L45+'New Rental Housing'!L75+'New Rental Housing'!L105+'New Rental Housing'!L135+'New Rental Housing'!L165+'New Rental Housing'!L195+'New Rental Housing'!L225</f>
        <v>1060101</v>
      </c>
      <c r="I42" s="37">
        <f>'New Rental Housing'!M15+'New Rental Housing'!M45+'New Rental Housing'!M75+'New Rental Housing'!M105+'New Rental Housing'!M135+'New Rental Housing'!M165+'New Rental Housing'!M195+'New Rental Housing'!M225</f>
        <v>151965.49</v>
      </c>
    </row>
    <row r="43" spans="1:10" ht="15.75" x14ac:dyDescent="0.25">
      <c r="A43" s="3">
        <v>45931</v>
      </c>
      <c r="B43" s="6">
        <f>'New Rental Housing'!E16+'New Rental Housing'!E46+'New Rental Housing'!E76+'New Rental Housing'!E106+'New Rental Housing'!E136+'New Rental Housing'!E166+'New Rental Housing'!E196+'New Rental Housing'!E226</f>
        <v>0</v>
      </c>
      <c r="C43" s="6">
        <f>'New Rental Housing'!F16+'New Rental Housing'!F46+'New Rental Housing'!F76+'New Rental Housing'!F106+'New Rental Housing'!F136+'New Rental Housing'!F166+'New Rental Housing'!F196+'New Rental Housing'!F226</f>
        <v>0</v>
      </c>
      <c r="D43" s="37">
        <f>'New Rental Housing'!G16+'New Rental Housing'!G46+'New Rental Housing'!G76+'New Rental Housing'!G106+'New Rental Housing'!G136+'New Rental Housing'!G166+'New Rental Housing'!G196+'New Rental Housing'!G226</f>
        <v>19587998</v>
      </c>
      <c r="E43" s="37">
        <f>'New Rental Housing'!H16+'New Rental Housing'!H46+'New Rental Housing'!H76+'New Rental Housing'!H106+'New Rental Housing'!H136+'New Rental Housing'!H166+'New Rental Housing'!H196+'New Rental Housing'!H226</f>
        <v>4533948.97</v>
      </c>
      <c r="F43" s="37">
        <f>'New Rental Housing'!J16+'New Rental Housing'!J46+'New Rental Housing'!J76+'New Rental Housing'!J106+'New Rental Housing'!J136+'New Rental Housing'!J166+'New Rental Housing'!J196+'New Rental Housing'!J226</f>
        <v>0</v>
      </c>
      <c r="G43" s="37">
        <f>'New Rental Housing'!K16+'New Rental Housing'!K46+'New Rental Housing'!K76+'New Rental Housing'!K106+'New Rental Housing'!K136+'New Rental Housing'!K166+'New Rental Housing'!K196+'New Rental Housing'!K226</f>
        <v>0</v>
      </c>
      <c r="H43" s="37">
        <f>'New Rental Housing'!L16+'New Rental Housing'!L46+'New Rental Housing'!L76+'New Rental Housing'!L106+'New Rental Housing'!L136+'New Rental Housing'!L166+'New Rental Housing'!L196+'New Rental Housing'!L226</f>
        <v>1060101</v>
      </c>
      <c r="I43" s="37">
        <f>'New Rental Housing'!M16+'New Rental Housing'!M46+'New Rental Housing'!M76+'New Rental Housing'!M106+'New Rental Housing'!M136+'New Rental Housing'!M166+'New Rental Housing'!M196+'New Rental Housing'!M226</f>
        <v>151965.49</v>
      </c>
    </row>
    <row r="44" spans="1:10" ht="15.75" x14ac:dyDescent="0.25">
      <c r="A44" s="3">
        <v>46023</v>
      </c>
      <c r="B44" s="6">
        <f>'New Rental Housing'!E17+'New Rental Housing'!E47+'New Rental Housing'!E77+'New Rental Housing'!E107+'New Rental Housing'!E137+'New Rental Housing'!E167+'New Rental Housing'!E197+'New Rental Housing'!E227</f>
        <v>0</v>
      </c>
      <c r="C44" s="6">
        <f>'New Rental Housing'!F17+'New Rental Housing'!F47+'New Rental Housing'!F77+'New Rental Housing'!F107+'New Rental Housing'!F137+'New Rental Housing'!F167+'New Rental Housing'!F197+'New Rental Housing'!F227</f>
        <v>0</v>
      </c>
      <c r="D44" s="37">
        <f>'New Rental Housing'!G17+'New Rental Housing'!G47+'New Rental Housing'!G77+'New Rental Housing'!G107+'New Rental Housing'!G137+'New Rental Housing'!G167+'New Rental Housing'!G197+'New Rental Housing'!G227</f>
        <v>19587998</v>
      </c>
      <c r="E44" s="37">
        <f>'New Rental Housing'!H17+'New Rental Housing'!H47+'New Rental Housing'!H77+'New Rental Housing'!H107+'New Rental Housing'!H137+'New Rental Housing'!H167+'New Rental Housing'!H197+'New Rental Housing'!H227</f>
        <v>4533948.97</v>
      </c>
      <c r="F44" s="37">
        <f>'New Rental Housing'!J17+'New Rental Housing'!J47+'New Rental Housing'!J77+'New Rental Housing'!J107+'New Rental Housing'!J137+'New Rental Housing'!J167+'New Rental Housing'!J197+'New Rental Housing'!J227</f>
        <v>0</v>
      </c>
      <c r="G44" s="37">
        <f>'New Rental Housing'!K17+'New Rental Housing'!K47+'New Rental Housing'!K77+'New Rental Housing'!K107+'New Rental Housing'!K137+'New Rental Housing'!K167+'New Rental Housing'!K197+'New Rental Housing'!K227</f>
        <v>0</v>
      </c>
      <c r="H44" s="37">
        <f>'New Rental Housing'!L17+'New Rental Housing'!L47+'New Rental Housing'!L77+'New Rental Housing'!L107+'New Rental Housing'!L137+'New Rental Housing'!L167+'New Rental Housing'!L197+'New Rental Housing'!L227</f>
        <v>1060101</v>
      </c>
      <c r="I44" s="37">
        <f>'New Rental Housing'!M17+'New Rental Housing'!M47+'New Rental Housing'!M77+'New Rental Housing'!M107+'New Rental Housing'!M137+'New Rental Housing'!M167+'New Rental Housing'!M197+'New Rental Housing'!M227</f>
        <v>151965.49</v>
      </c>
    </row>
    <row r="45" spans="1:10" ht="15.75" x14ac:dyDescent="0.25">
      <c r="A45" s="3">
        <v>46113</v>
      </c>
      <c r="B45" s="6">
        <f>'New Rental Housing'!E18+'New Rental Housing'!E48+'New Rental Housing'!E78+'New Rental Housing'!E108+'New Rental Housing'!E138+'New Rental Housing'!E168+'New Rental Housing'!E198+'New Rental Housing'!E228</f>
        <v>0</v>
      </c>
      <c r="C45" s="6">
        <f>'New Rental Housing'!F18+'New Rental Housing'!F48+'New Rental Housing'!F78+'New Rental Housing'!F108+'New Rental Housing'!F138+'New Rental Housing'!F168+'New Rental Housing'!F198+'New Rental Housing'!F228</f>
        <v>0</v>
      </c>
      <c r="D45" s="37">
        <f>'New Rental Housing'!G18+'New Rental Housing'!G48+'New Rental Housing'!G78+'New Rental Housing'!G108+'New Rental Housing'!G138+'New Rental Housing'!G168+'New Rental Housing'!G198+'New Rental Housing'!G228</f>
        <v>19587998</v>
      </c>
      <c r="E45" s="37">
        <f>'New Rental Housing'!H18+'New Rental Housing'!H48+'New Rental Housing'!H78+'New Rental Housing'!H108+'New Rental Housing'!H138+'New Rental Housing'!H168+'New Rental Housing'!H198+'New Rental Housing'!H228</f>
        <v>4533948.97</v>
      </c>
      <c r="F45" s="37">
        <f>'New Rental Housing'!J18+'New Rental Housing'!J48+'New Rental Housing'!J78+'New Rental Housing'!J108+'New Rental Housing'!J138+'New Rental Housing'!J168+'New Rental Housing'!J198+'New Rental Housing'!J228</f>
        <v>0</v>
      </c>
      <c r="G45" s="37">
        <f>'New Rental Housing'!K18+'New Rental Housing'!K48+'New Rental Housing'!K78+'New Rental Housing'!K108+'New Rental Housing'!K138+'New Rental Housing'!K168+'New Rental Housing'!K198+'New Rental Housing'!K228</f>
        <v>0</v>
      </c>
      <c r="H45" s="37">
        <f>'New Rental Housing'!L18+'New Rental Housing'!L48+'New Rental Housing'!L78+'New Rental Housing'!L108+'New Rental Housing'!L138+'New Rental Housing'!L168+'New Rental Housing'!L198+'New Rental Housing'!L228</f>
        <v>1060101</v>
      </c>
      <c r="I45" s="37">
        <f>'New Rental Housing'!M18+'New Rental Housing'!M48+'New Rental Housing'!M78+'New Rental Housing'!M108+'New Rental Housing'!M138+'New Rental Housing'!M168+'New Rental Housing'!M198+'New Rental Housing'!M228</f>
        <v>151965.49</v>
      </c>
    </row>
    <row r="46" spans="1:10" ht="15.75" x14ac:dyDescent="0.25">
      <c r="A46" s="3">
        <v>46204</v>
      </c>
      <c r="B46" s="6">
        <f>'New Rental Housing'!E19+'New Rental Housing'!E49+'New Rental Housing'!E79+'New Rental Housing'!E109+'New Rental Housing'!E139+'New Rental Housing'!E169+'New Rental Housing'!E199+'New Rental Housing'!E229</f>
        <v>0</v>
      </c>
      <c r="C46" s="6">
        <f>'New Rental Housing'!F19+'New Rental Housing'!F49+'New Rental Housing'!F79+'New Rental Housing'!F109+'New Rental Housing'!F139+'New Rental Housing'!F169+'New Rental Housing'!F199+'New Rental Housing'!F229</f>
        <v>0</v>
      </c>
      <c r="D46" s="37">
        <f>'New Rental Housing'!G19+'New Rental Housing'!G49+'New Rental Housing'!G79+'New Rental Housing'!G109+'New Rental Housing'!G139+'New Rental Housing'!G169+'New Rental Housing'!G199+'New Rental Housing'!G229</f>
        <v>19587998</v>
      </c>
      <c r="E46" s="37">
        <f>'New Rental Housing'!H19+'New Rental Housing'!H49+'New Rental Housing'!H79+'New Rental Housing'!H109+'New Rental Housing'!H139+'New Rental Housing'!H169+'New Rental Housing'!H199+'New Rental Housing'!H229</f>
        <v>4533948.97</v>
      </c>
      <c r="F46" s="37">
        <f>'New Rental Housing'!J19+'New Rental Housing'!J49+'New Rental Housing'!J79+'New Rental Housing'!J109+'New Rental Housing'!J139+'New Rental Housing'!J169+'New Rental Housing'!J199+'New Rental Housing'!J229</f>
        <v>0</v>
      </c>
      <c r="G46" s="37">
        <f>'New Rental Housing'!K19+'New Rental Housing'!K49+'New Rental Housing'!K79+'New Rental Housing'!K109+'New Rental Housing'!K139+'New Rental Housing'!K169+'New Rental Housing'!K199+'New Rental Housing'!K229</f>
        <v>0</v>
      </c>
      <c r="H46" s="37">
        <f>'New Rental Housing'!L19+'New Rental Housing'!L49+'New Rental Housing'!L79+'New Rental Housing'!L109+'New Rental Housing'!L139+'New Rental Housing'!L169+'New Rental Housing'!L199+'New Rental Housing'!L229</f>
        <v>1060101</v>
      </c>
      <c r="I46" s="37">
        <f>'New Rental Housing'!M19+'New Rental Housing'!M49+'New Rental Housing'!M79+'New Rental Housing'!M109+'New Rental Housing'!M139+'New Rental Housing'!M169+'New Rental Housing'!M199+'New Rental Housing'!M229</f>
        <v>151965.49</v>
      </c>
    </row>
    <row r="47" spans="1:10" ht="15.75" x14ac:dyDescent="0.25">
      <c r="A47" s="3">
        <v>46296</v>
      </c>
      <c r="B47" s="6">
        <f>'New Rental Housing'!E20+'New Rental Housing'!E50+'New Rental Housing'!E80+'New Rental Housing'!E110+'New Rental Housing'!E140+'New Rental Housing'!E170+'New Rental Housing'!E200+'New Rental Housing'!E230</f>
        <v>0</v>
      </c>
      <c r="C47" s="6">
        <f>'New Rental Housing'!F20+'New Rental Housing'!F50+'New Rental Housing'!F80+'New Rental Housing'!F110+'New Rental Housing'!F140+'New Rental Housing'!F170+'New Rental Housing'!F200+'New Rental Housing'!F230</f>
        <v>0</v>
      </c>
      <c r="D47" s="37">
        <f>'New Rental Housing'!G20+'New Rental Housing'!G50+'New Rental Housing'!G80+'New Rental Housing'!G110+'New Rental Housing'!G140+'New Rental Housing'!G170+'New Rental Housing'!G200+'New Rental Housing'!G230</f>
        <v>19587998</v>
      </c>
      <c r="E47" s="37">
        <f>'New Rental Housing'!H20+'New Rental Housing'!H50+'New Rental Housing'!H80+'New Rental Housing'!H110+'New Rental Housing'!H140+'New Rental Housing'!H170+'New Rental Housing'!H200+'New Rental Housing'!H230</f>
        <v>4533948.97</v>
      </c>
      <c r="F47" s="37">
        <f>'New Rental Housing'!J20+'New Rental Housing'!J50+'New Rental Housing'!J80+'New Rental Housing'!J110+'New Rental Housing'!J140+'New Rental Housing'!J170+'New Rental Housing'!J200+'New Rental Housing'!J230</f>
        <v>0</v>
      </c>
      <c r="G47" s="37">
        <f>'New Rental Housing'!K20+'New Rental Housing'!K50+'New Rental Housing'!K80+'New Rental Housing'!K110+'New Rental Housing'!K140+'New Rental Housing'!K170+'New Rental Housing'!K200+'New Rental Housing'!K230</f>
        <v>0</v>
      </c>
      <c r="H47" s="37">
        <f>'New Rental Housing'!L20+'New Rental Housing'!L50+'New Rental Housing'!L80+'New Rental Housing'!L110+'New Rental Housing'!L140+'New Rental Housing'!L170+'New Rental Housing'!L200+'New Rental Housing'!L230</f>
        <v>1060101</v>
      </c>
      <c r="I47" s="37">
        <f>'New Rental Housing'!M20+'New Rental Housing'!M50+'New Rental Housing'!M80+'New Rental Housing'!M110+'New Rental Housing'!M140+'New Rental Housing'!M170+'New Rental Housing'!M200+'New Rental Housing'!M230</f>
        <v>151965.49</v>
      </c>
    </row>
    <row r="48" spans="1:10" ht="15.75" x14ac:dyDescent="0.25">
      <c r="A48" s="3">
        <v>46388</v>
      </c>
      <c r="B48" s="6">
        <f>'New Rental Housing'!E21+'New Rental Housing'!E51+'New Rental Housing'!E81+'New Rental Housing'!E111+'New Rental Housing'!E141+'New Rental Housing'!E171+'New Rental Housing'!E201+'New Rental Housing'!E231</f>
        <v>0</v>
      </c>
      <c r="C48" s="6">
        <f>'New Rental Housing'!F21+'New Rental Housing'!F51+'New Rental Housing'!F81+'New Rental Housing'!F111+'New Rental Housing'!F141+'New Rental Housing'!F171+'New Rental Housing'!F201+'New Rental Housing'!F231</f>
        <v>0</v>
      </c>
      <c r="D48" s="37">
        <f>'New Rental Housing'!G21+'New Rental Housing'!G51+'New Rental Housing'!G81+'New Rental Housing'!G111+'New Rental Housing'!G141+'New Rental Housing'!G171+'New Rental Housing'!G201+'New Rental Housing'!G231</f>
        <v>19587998</v>
      </c>
      <c r="E48" s="37">
        <f>'New Rental Housing'!H21+'New Rental Housing'!H51+'New Rental Housing'!H81+'New Rental Housing'!H111+'New Rental Housing'!H141+'New Rental Housing'!H171+'New Rental Housing'!H201+'New Rental Housing'!H231</f>
        <v>4533948.97</v>
      </c>
      <c r="F48" s="37">
        <f>'New Rental Housing'!J21+'New Rental Housing'!J51+'New Rental Housing'!J81+'New Rental Housing'!J111+'New Rental Housing'!J141+'New Rental Housing'!J171+'New Rental Housing'!J201+'New Rental Housing'!J231</f>
        <v>0</v>
      </c>
      <c r="G48" s="37">
        <f>'New Rental Housing'!K21+'New Rental Housing'!K51+'New Rental Housing'!K81+'New Rental Housing'!K111+'New Rental Housing'!K141+'New Rental Housing'!K171+'New Rental Housing'!K201+'New Rental Housing'!K231</f>
        <v>0</v>
      </c>
      <c r="H48" s="37">
        <f>'New Rental Housing'!L21+'New Rental Housing'!L51+'New Rental Housing'!L81+'New Rental Housing'!L111+'New Rental Housing'!L141+'New Rental Housing'!L171+'New Rental Housing'!L201+'New Rental Housing'!L231</f>
        <v>1060101</v>
      </c>
      <c r="I48" s="37">
        <f>'New Rental Housing'!M21+'New Rental Housing'!M51+'New Rental Housing'!M81+'New Rental Housing'!M111+'New Rental Housing'!M141+'New Rental Housing'!M171+'New Rental Housing'!M201+'New Rental Housing'!M231</f>
        <v>151965.49</v>
      </c>
    </row>
    <row r="49" spans="1:10" ht="15.75" x14ac:dyDescent="0.25">
      <c r="A49" s="3">
        <v>46478</v>
      </c>
      <c r="B49" s="6">
        <f>'New Rental Housing'!E22+'New Rental Housing'!E52+'New Rental Housing'!E82+'New Rental Housing'!E112+'New Rental Housing'!E142+'New Rental Housing'!E172+'New Rental Housing'!E202+'New Rental Housing'!E232</f>
        <v>0</v>
      </c>
      <c r="C49" s="6">
        <f>'New Rental Housing'!F22+'New Rental Housing'!F52+'New Rental Housing'!F82+'New Rental Housing'!F112+'New Rental Housing'!F142+'New Rental Housing'!F172+'New Rental Housing'!F202+'New Rental Housing'!F232</f>
        <v>0</v>
      </c>
      <c r="D49" s="37">
        <f>'New Rental Housing'!G22+'New Rental Housing'!G52+'New Rental Housing'!G82+'New Rental Housing'!G112+'New Rental Housing'!G142+'New Rental Housing'!G172+'New Rental Housing'!G202+'New Rental Housing'!G232</f>
        <v>19587998</v>
      </c>
      <c r="E49" s="37">
        <f>'New Rental Housing'!H22+'New Rental Housing'!H52+'New Rental Housing'!H82+'New Rental Housing'!H112+'New Rental Housing'!H142+'New Rental Housing'!H172+'New Rental Housing'!H202+'New Rental Housing'!H232</f>
        <v>4533948.97</v>
      </c>
      <c r="F49" s="37">
        <f>'New Rental Housing'!J22+'New Rental Housing'!J52+'New Rental Housing'!J82+'New Rental Housing'!J112+'New Rental Housing'!J142+'New Rental Housing'!J172+'New Rental Housing'!J202+'New Rental Housing'!J232</f>
        <v>0</v>
      </c>
      <c r="G49" s="37">
        <f>'New Rental Housing'!K22+'New Rental Housing'!K52+'New Rental Housing'!K82+'New Rental Housing'!K112+'New Rental Housing'!K142+'New Rental Housing'!K172+'New Rental Housing'!K202+'New Rental Housing'!K232</f>
        <v>0</v>
      </c>
      <c r="H49" s="37">
        <f>'New Rental Housing'!L22+'New Rental Housing'!L52+'New Rental Housing'!L82+'New Rental Housing'!L112+'New Rental Housing'!L142+'New Rental Housing'!L172+'New Rental Housing'!L202+'New Rental Housing'!L232</f>
        <v>1060101</v>
      </c>
      <c r="I49" s="37">
        <f>'New Rental Housing'!M22+'New Rental Housing'!M52+'New Rental Housing'!M82+'New Rental Housing'!M112+'New Rental Housing'!M142+'New Rental Housing'!M172+'New Rental Housing'!M202+'New Rental Housing'!M232</f>
        <v>151965.49</v>
      </c>
    </row>
    <row r="50" spans="1:10" ht="15.75" x14ac:dyDescent="0.25">
      <c r="A50" s="3">
        <v>46569</v>
      </c>
      <c r="B50" s="6">
        <f>'New Rental Housing'!E23+'New Rental Housing'!E53+'New Rental Housing'!E83+'New Rental Housing'!E113+'New Rental Housing'!E143+'New Rental Housing'!E173+'New Rental Housing'!E203+'New Rental Housing'!E233</f>
        <v>0</v>
      </c>
      <c r="C50" s="6">
        <f>'New Rental Housing'!F23+'New Rental Housing'!F53+'New Rental Housing'!F83+'New Rental Housing'!F113+'New Rental Housing'!F143+'New Rental Housing'!F173+'New Rental Housing'!F203+'New Rental Housing'!F233</f>
        <v>0</v>
      </c>
      <c r="D50" s="37">
        <f>'New Rental Housing'!G23+'New Rental Housing'!G53+'New Rental Housing'!G83+'New Rental Housing'!G113+'New Rental Housing'!G143+'New Rental Housing'!G173+'New Rental Housing'!G203+'New Rental Housing'!G233</f>
        <v>19587998</v>
      </c>
      <c r="E50" s="37">
        <f>'New Rental Housing'!H23+'New Rental Housing'!H53+'New Rental Housing'!H83+'New Rental Housing'!H113+'New Rental Housing'!H143+'New Rental Housing'!H173+'New Rental Housing'!H203+'New Rental Housing'!H233</f>
        <v>4533948.97</v>
      </c>
      <c r="F50" s="37">
        <f>'New Rental Housing'!J23+'New Rental Housing'!J53+'New Rental Housing'!J83+'New Rental Housing'!J113+'New Rental Housing'!J143+'New Rental Housing'!J173+'New Rental Housing'!J203+'New Rental Housing'!J233</f>
        <v>0</v>
      </c>
      <c r="G50" s="37">
        <f>'New Rental Housing'!K23+'New Rental Housing'!K53+'New Rental Housing'!K83+'New Rental Housing'!K113+'New Rental Housing'!K143+'New Rental Housing'!K173+'New Rental Housing'!K203+'New Rental Housing'!K233</f>
        <v>0</v>
      </c>
      <c r="H50" s="37">
        <f>'New Rental Housing'!L23+'New Rental Housing'!L53+'New Rental Housing'!L83+'New Rental Housing'!L113+'New Rental Housing'!L143+'New Rental Housing'!L173+'New Rental Housing'!L203+'New Rental Housing'!L233</f>
        <v>1060101</v>
      </c>
      <c r="I50" s="37">
        <f>'New Rental Housing'!M23+'New Rental Housing'!M53+'New Rental Housing'!M83+'New Rental Housing'!M113+'New Rental Housing'!M143+'New Rental Housing'!M173+'New Rental Housing'!M203+'New Rental Housing'!M233</f>
        <v>151965.49</v>
      </c>
    </row>
    <row r="51" spans="1:10" ht="15.75" x14ac:dyDescent="0.25">
      <c r="A51" s="3">
        <v>46661</v>
      </c>
      <c r="B51" s="6">
        <f>'New Rental Housing'!E24+'New Rental Housing'!E54+'New Rental Housing'!E84+'New Rental Housing'!E114+'New Rental Housing'!E144+'New Rental Housing'!E174+'New Rental Housing'!E204+'New Rental Housing'!E234</f>
        <v>0</v>
      </c>
      <c r="C51" s="6">
        <f>'New Rental Housing'!F24+'New Rental Housing'!F54+'New Rental Housing'!F84+'New Rental Housing'!F114+'New Rental Housing'!F144+'New Rental Housing'!F174+'New Rental Housing'!F204+'New Rental Housing'!F234</f>
        <v>0</v>
      </c>
      <c r="D51" s="37">
        <f>'New Rental Housing'!G24+'New Rental Housing'!G54+'New Rental Housing'!G84+'New Rental Housing'!G114+'New Rental Housing'!G144+'New Rental Housing'!G174+'New Rental Housing'!G204+'New Rental Housing'!G234</f>
        <v>19587998</v>
      </c>
      <c r="E51" s="37">
        <f>'New Rental Housing'!H24+'New Rental Housing'!H54+'New Rental Housing'!H84+'New Rental Housing'!H114+'New Rental Housing'!H144+'New Rental Housing'!H174+'New Rental Housing'!H204+'New Rental Housing'!H234</f>
        <v>4533948.97</v>
      </c>
      <c r="F51" s="37">
        <f>'New Rental Housing'!J24+'New Rental Housing'!J54+'New Rental Housing'!J84+'New Rental Housing'!J114+'New Rental Housing'!J144+'New Rental Housing'!J174+'New Rental Housing'!J204+'New Rental Housing'!J234</f>
        <v>0</v>
      </c>
      <c r="G51" s="37">
        <f>'New Rental Housing'!K24+'New Rental Housing'!K54+'New Rental Housing'!K84+'New Rental Housing'!K114+'New Rental Housing'!K144+'New Rental Housing'!K174+'New Rental Housing'!K204+'New Rental Housing'!K234</f>
        <v>0</v>
      </c>
      <c r="H51" s="37">
        <f>'New Rental Housing'!L24+'New Rental Housing'!L54+'New Rental Housing'!L84+'New Rental Housing'!L114+'New Rental Housing'!L144+'New Rental Housing'!L174+'New Rental Housing'!L204+'New Rental Housing'!L234</f>
        <v>1060101</v>
      </c>
      <c r="I51" s="37">
        <f>'New Rental Housing'!M24+'New Rental Housing'!M54+'New Rental Housing'!M84+'New Rental Housing'!M114+'New Rental Housing'!M144+'New Rental Housing'!M174+'New Rental Housing'!M204+'New Rental Housing'!M234</f>
        <v>151965.49</v>
      </c>
    </row>
    <row r="52" spans="1:10" ht="15.75" x14ac:dyDescent="0.25">
      <c r="A52" s="3">
        <v>46753</v>
      </c>
      <c r="B52" s="6">
        <f>'New Rental Housing'!E25+'New Rental Housing'!E55+'New Rental Housing'!E85+'New Rental Housing'!E115+'New Rental Housing'!E145+'New Rental Housing'!E175+'New Rental Housing'!E205+'New Rental Housing'!E235</f>
        <v>0</v>
      </c>
      <c r="C52" s="6">
        <f>'New Rental Housing'!F25+'New Rental Housing'!F55+'New Rental Housing'!F85+'New Rental Housing'!F115+'New Rental Housing'!F145+'New Rental Housing'!F175+'New Rental Housing'!F205+'New Rental Housing'!F235</f>
        <v>0</v>
      </c>
      <c r="D52" s="37">
        <f>'New Rental Housing'!G25+'New Rental Housing'!G55+'New Rental Housing'!G85+'New Rental Housing'!G115+'New Rental Housing'!G145+'New Rental Housing'!G175+'New Rental Housing'!G205+'New Rental Housing'!G235</f>
        <v>19587998</v>
      </c>
      <c r="E52" s="37">
        <f>'New Rental Housing'!H25+'New Rental Housing'!H55+'New Rental Housing'!H85+'New Rental Housing'!H115+'New Rental Housing'!H145+'New Rental Housing'!H175+'New Rental Housing'!H205+'New Rental Housing'!H235</f>
        <v>4533948.97</v>
      </c>
      <c r="F52" s="37">
        <f>'New Rental Housing'!J25+'New Rental Housing'!J55+'New Rental Housing'!J85+'New Rental Housing'!J115+'New Rental Housing'!J145+'New Rental Housing'!J175+'New Rental Housing'!J205+'New Rental Housing'!J235</f>
        <v>0</v>
      </c>
      <c r="G52" s="37">
        <f>'New Rental Housing'!K25+'New Rental Housing'!K55+'New Rental Housing'!K85+'New Rental Housing'!K115+'New Rental Housing'!K145+'New Rental Housing'!K175+'New Rental Housing'!K205+'New Rental Housing'!K235</f>
        <v>0</v>
      </c>
      <c r="H52" s="37">
        <f>'New Rental Housing'!L25+'New Rental Housing'!L55+'New Rental Housing'!L85+'New Rental Housing'!L115+'New Rental Housing'!L145+'New Rental Housing'!L175+'New Rental Housing'!L205+'New Rental Housing'!L235</f>
        <v>1060101</v>
      </c>
      <c r="I52" s="37">
        <f>'New Rental Housing'!M25+'New Rental Housing'!M55+'New Rental Housing'!M85+'New Rental Housing'!M115+'New Rental Housing'!M145+'New Rental Housing'!M175+'New Rental Housing'!M205+'New Rental Housing'!M235</f>
        <v>151965.49</v>
      </c>
    </row>
    <row r="53" spans="1:10" ht="15.75" x14ac:dyDescent="0.25">
      <c r="A53" s="3">
        <v>46844</v>
      </c>
      <c r="B53" s="6">
        <f>'New Rental Housing'!E26+'New Rental Housing'!E56+'New Rental Housing'!E86+'New Rental Housing'!E116+'New Rental Housing'!E146+'New Rental Housing'!E176+'New Rental Housing'!E206+'New Rental Housing'!E236</f>
        <v>0</v>
      </c>
      <c r="C53" s="6">
        <f>'New Rental Housing'!F26+'New Rental Housing'!F56+'New Rental Housing'!F86+'New Rental Housing'!F116+'New Rental Housing'!F146+'New Rental Housing'!F176+'New Rental Housing'!F206+'New Rental Housing'!F236</f>
        <v>0</v>
      </c>
      <c r="D53" s="37">
        <f>'New Rental Housing'!G26+'New Rental Housing'!G56+'New Rental Housing'!G86+'New Rental Housing'!G116+'New Rental Housing'!G146+'New Rental Housing'!G176+'New Rental Housing'!G206+'New Rental Housing'!G236</f>
        <v>19587998</v>
      </c>
      <c r="E53" s="37">
        <f>'New Rental Housing'!H26+'New Rental Housing'!H56+'New Rental Housing'!H86+'New Rental Housing'!H116+'New Rental Housing'!H146+'New Rental Housing'!H176+'New Rental Housing'!H206+'New Rental Housing'!H236</f>
        <v>4533948.97</v>
      </c>
      <c r="F53" s="37">
        <f>'New Rental Housing'!J26+'New Rental Housing'!J56+'New Rental Housing'!J86+'New Rental Housing'!J116+'New Rental Housing'!J146+'New Rental Housing'!J176+'New Rental Housing'!J206+'New Rental Housing'!J236</f>
        <v>0</v>
      </c>
      <c r="G53" s="37">
        <f>'New Rental Housing'!K26+'New Rental Housing'!K56+'New Rental Housing'!K86+'New Rental Housing'!K116+'New Rental Housing'!K146+'New Rental Housing'!K176+'New Rental Housing'!K206+'New Rental Housing'!K236</f>
        <v>0</v>
      </c>
      <c r="H53" s="37">
        <f>'New Rental Housing'!L26+'New Rental Housing'!L56+'New Rental Housing'!L86+'New Rental Housing'!L116+'New Rental Housing'!L146+'New Rental Housing'!L176+'New Rental Housing'!L206+'New Rental Housing'!L236</f>
        <v>1060101</v>
      </c>
      <c r="I53" s="37">
        <f>'New Rental Housing'!M26+'New Rental Housing'!M56+'New Rental Housing'!M86+'New Rental Housing'!M116+'New Rental Housing'!M146+'New Rental Housing'!M176+'New Rental Housing'!M206+'New Rental Housing'!M236</f>
        <v>151965.49</v>
      </c>
    </row>
    <row r="54" spans="1:10" ht="16.5" thickBot="1" x14ac:dyDescent="0.3">
      <c r="A54" s="3">
        <v>46935</v>
      </c>
      <c r="B54" s="6">
        <f>'New Rental Housing'!E27+'New Rental Housing'!E57+'New Rental Housing'!E87+'New Rental Housing'!E117+'New Rental Housing'!E147+'New Rental Housing'!E177+'New Rental Housing'!E207+'New Rental Housing'!E237</f>
        <v>0</v>
      </c>
      <c r="C54" s="6">
        <f>'New Rental Housing'!F27+'New Rental Housing'!F57+'New Rental Housing'!F87+'New Rental Housing'!F117+'New Rental Housing'!F147+'New Rental Housing'!F177+'New Rental Housing'!F207+'New Rental Housing'!F237</f>
        <v>0</v>
      </c>
      <c r="D54" s="37">
        <f>'New Rental Housing'!G27+'New Rental Housing'!G57+'New Rental Housing'!G87+'New Rental Housing'!G117+'New Rental Housing'!G147+'New Rental Housing'!G177+'New Rental Housing'!G207+'New Rental Housing'!G237</f>
        <v>19587998</v>
      </c>
      <c r="E54" s="37">
        <f>'New Rental Housing'!H27+'New Rental Housing'!H57+'New Rental Housing'!H87+'New Rental Housing'!H117+'New Rental Housing'!H147+'New Rental Housing'!H177+'New Rental Housing'!H207+'New Rental Housing'!H237</f>
        <v>4533948.97</v>
      </c>
      <c r="F54" s="37">
        <f>'New Rental Housing'!J27+'New Rental Housing'!J57+'New Rental Housing'!J87+'New Rental Housing'!J117+'New Rental Housing'!J147+'New Rental Housing'!J177+'New Rental Housing'!J207+'New Rental Housing'!J237</f>
        <v>0</v>
      </c>
      <c r="G54" s="37">
        <f>'New Rental Housing'!K27+'New Rental Housing'!K57+'New Rental Housing'!K87+'New Rental Housing'!K117+'New Rental Housing'!K147+'New Rental Housing'!K177+'New Rental Housing'!K207+'New Rental Housing'!K237</f>
        <v>0</v>
      </c>
      <c r="H54" s="37">
        <f>'New Rental Housing'!L27+'New Rental Housing'!L57+'New Rental Housing'!L87+'New Rental Housing'!L117+'New Rental Housing'!L147+'New Rental Housing'!L177+'New Rental Housing'!L207+'New Rental Housing'!L237</f>
        <v>1060101</v>
      </c>
      <c r="I54" s="37">
        <f>'New Rental Housing'!M27+'New Rental Housing'!M57+'New Rental Housing'!M87+'New Rental Housing'!M117+'New Rental Housing'!M147+'New Rental Housing'!M177+'New Rental Housing'!M207+'New Rental Housing'!M237</f>
        <v>151965.49</v>
      </c>
    </row>
    <row r="55" spans="1:10" ht="15.75" thickTop="1" x14ac:dyDescent="0.25">
      <c r="A55" s="65" t="s">
        <v>13</v>
      </c>
      <c r="B55" s="62">
        <f>'New Rental Housing'!E28+'New Rental Housing'!E58+'New Rental Housing'!E88+'New Rental Housing'!E118+'New Rental Housing'!E148+'New Rental Housing'!E178+'New Rental Housing'!E208+'New Rental Housing'!E238</f>
        <v>19587998</v>
      </c>
      <c r="C55" s="62">
        <f>'New Rental Housing'!F28+'New Rental Housing'!F58+'New Rental Housing'!F88+'New Rental Housing'!F118+'New Rental Housing'!F148+'New Rental Housing'!F178+'New Rental Housing'!F208+'New Rental Housing'!F238</f>
        <v>4533948.97</v>
      </c>
      <c r="D55" s="64">
        <f>'New Rental Housing'!G28+'New Rental Housing'!G58+'New Rental Housing'!G88+'New Rental Housing'!G118+'New Rental Housing'!G148+'New Rental Housing'!G178+'New Rental Housing'!G208+'New Rental Housing'!G238</f>
        <v>19587998</v>
      </c>
      <c r="E55" s="64">
        <f>'New Rental Housing'!H28+'New Rental Housing'!H58+'New Rental Housing'!H88+'New Rental Housing'!H118+'New Rental Housing'!H148+'New Rental Housing'!H178+'New Rental Housing'!H208+'New Rental Housing'!H238</f>
        <v>4533948.97</v>
      </c>
      <c r="F55" s="64">
        <f>'New Rental Housing'!J28+'New Rental Housing'!J58+'New Rental Housing'!J88+'New Rental Housing'!J118+'New Rental Housing'!J148+'New Rental Housing'!J178+'New Rental Housing'!J208+'New Rental Housing'!J238</f>
        <v>1060101</v>
      </c>
      <c r="G55" s="64">
        <f>'New Rental Housing'!K28+'New Rental Housing'!K58+'New Rental Housing'!K88+'New Rental Housing'!K118+'New Rental Housing'!K148+'New Rental Housing'!K178+'New Rental Housing'!K208+'New Rental Housing'!K238</f>
        <v>151965.49</v>
      </c>
      <c r="H55" s="64">
        <f>'New Rental Housing'!L28+'New Rental Housing'!L58+'New Rental Housing'!L88+'New Rental Housing'!L118+'New Rental Housing'!L148+'New Rental Housing'!L178+'New Rental Housing'!L208+'New Rental Housing'!L238</f>
        <v>1060101</v>
      </c>
      <c r="I55" s="64">
        <f>'New Rental Housing'!M28+'New Rental Housing'!M58+'New Rental Housing'!M88+'New Rental Housing'!M118+'New Rental Housing'!M148+'New Rental Housing'!M178+'New Rental Housing'!M208+'New Rental Housing'!M238</f>
        <v>151965.49</v>
      </c>
      <c r="J55" s="64">
        <f>E55+I55</f>
        <v>4685914.46</v>
      </c>
    </row>
    <row r="58" spans="1:10" ht="60" x14ac:dyDescent="0.25">
      <c r="A58" s="66" t="s">
        <v>55</v>
      </c>
      <c r="B58" s="59" t="s">
        <v>57</v>
      </c>
      <c r="C58" s="60" t="s">
        <v>61</v>
      </c>
      <c r="D58" s="60" t="s">
        <v>58</v>
      </c>
      <c r="E58" s="60" t="s">
        <v>62</v>
      </c>
      <c r="F58" s="59" t="s">
        <v>64</v>
      </c>
      <c r="G58" s="60" t="s">
        <v>63</v>
      </c>
      <c r="H58" s="60" t="s">
        <v>65</v>
      </c>
      <c r="I58" s="60" t="s">
        <v>66</v>
      </c>
      <c r="J58" s="63" t="s">
        <v>68</v>
      </c>
    </row>
    <row r="59" spans="1:10" ht="15.75" x14ac:dyDescent="0.25">
      <c r="A59" s="69">
        <v>44835</v>
      </c>
      <c r="B59" s="139">
        <f>'New Single Family Housing'!T95+'New Single Family Housing'!T125+'New Rental Housing'!O124</f>
        <v>0</v>
      </c>
      <c r="C59" s="139">
        <f>'New Single Family Housing'!U95+'New Single Family Housing'!U125+'New Rental Housing'!P124</f>
        <v>0</v>
      </c>
      <c r="D59" s="140">
        <f>'New Single Family Housing'!V95+'New Single Family Housing'!V125+'New Rental Housing'!Q124</f>
        <v>0</v>
      </c>
      <c r="E59" s="140">
        <f>'New Single Family Housing'!W95+'New Single Family Housing'!W125+'New Rental Housing'!R124</f>
        <v>0</v>
      </c>
      <c r="F59" s="140">
        <f>'New Single Family Housing'!Y95+'New Single Family Housing'!Y125+'New Rental Housing'!T124</f>
        <v>0</v>
      </c>
      <c r="G59" s="140">
        <f>'New Single Family Housing'!Z95+'New Single Family Housing'!Z125+'New Rental Housing'!U124</f>
        <v>0</v>
      </c>
      <c r="H59" s="140">
        <f>'New Single Family Housing'!AA95+'New Single Family Housing'!AA125+'New Rental Housing'!V124</f>
        <v>0</v>
      </c>
      <c r="I59" s="140">
        <f>'New Single Family Housing'!AB95+'New Single Family Housing'!AB125+'New Rental Housing'!W124</f>
        <v>0</v>
      </c>
      <c r="J59" s="138"/>
    </row>
    <row r="60" spans="1:10" ht="15.75" x14ac:dyDescent="0.25">
      <c r="A60" s="69">
        <v>44927</v>
      </c>
      <c r="B60" s="139">
        <f>'New Single Family Housing'!T96+'New Single Family Housing'!T126+'New Rental Housing'!O125</f>
        <v>0</v>
      </c>
      <c r="C60" s="139">
        <f>'New Single Family Housing'!U96+'New Single Family Housing'!U126+'New Rental Housing'!P125</f>
        <v>0</v>
      </c>
      <c r="D60" s="140">
        <f>'New Single Family Housing'!V96+'New Single Family Housing'!V126+'New Rental Housing'!Q125</f>
        <v>0</v>
      </c>
      <c r="E60" s="140">
        <f>'New Single Family Housing'!W96+'New Single Family Housing'!W126+'New Rental Housing'!R125</f>
        <v>0</v>
      </c>
      <c r="F60" s="140">
        <f>'New Single Family Housing'!Y96+'New Single Family Housing'!Y126+'New Rental Housing'!T125</f>
        <v>0</v>
      </c>
      <c r="G60" s="140">
        <f>'New Single Family Housing'!Z96+'New Single Family Housing'!Z126+'New Rental Housing'!U125</f>
        <v>0</v>
      </c>
      <c r="H60" s="140">
        <f>'New Single Family Housing'!AA96+'New Single Family Housing'!AA126+'New Rental Housing'!V125</f>
        <v>0</v>
      </c>
      <c r="I60" s="140">
        <f>'New Single Family Housing'!AB96+'New Single Family Housing'!AB126+'New Rental Housing'!W125</f>
        <v>0</v>
      </c>
      <c r="J60" s="138"/>
    </row>
    <row r="61" spans="1:10" ht="15.75" x14ac:dyDescent="0.25">
      <c r="A61" s="69">
        <v>45017</v>
      </c>
      <c r="B61" s="139">
        <f>'New Single Family Housing'!T97+'New Single Family Housing'!T127+'New Rental Housing'!O126</f>
        <v>0</v>
      </c>
      <c r="C61" s="139">
        <f>'New Single Family Housing'!U97+'New Single Family Housing'!U127+'New Rental Housing'!P126</f>
        <v>0</v>
      </c>
      <c r="D61" s="140">
        <f>'New Single Family Housing'!V97+'New Single Family Housing'!V127+'New Rental Housing'!Q126</f>
        <v>0</v>
      </c>
      <c r="E61" s="140">
        <f>'New Single Family Housing'!W97+'New Single Family Housing'!W127+'New Rental Housing'!R126</f>
        <v>0</v>
      </c>
      <c r="F61" s="140">
        <f>'New Single Family Housing'!Y97+'New Single Family Housing'!Y127+'New Rental Housing'!T126</f>
        <v>0</v>
      </c>
      <c r="G61" s="140">
        <f>'New Single Family Housing'!Z97+'New Single Family Housing'!Z127+'New Rental Housing'!U126</f>
        <v>0</v>
      </c>
      <c r="H61" s="140">
        <f>'New Single Family Housing'!AA97+'New Single Family Housing'!AA127+'New Rental Housing'!V126</f>
        <v>0</v>
      </c>
      <c r="I61" s="140">
        <f>'New Single Family Housing'!AB97+'New Single Family Housing'!AB127+'New Rental Housing'!W126</f>
        <v>0</v>
      </c>
      <c r="J61" s="138"/>
    </row>
    <row r="62" spans="1:10" ht="15.75" x14ac:dyDescent="0.25">
      <c r="A62" s="69">
        <v>45108</v>
      </c>
      <c r="B62" s="139">
        <f>'New Single Family Housing'!T98+'New Single Family Housing'!T128+'New Rental Housing'!O127</f>
        <v>0</v>
      </c>
      <c r="C62" s="139">
        <f>'New Single Family Housing'!U98+'New Single Family Housing'!U128+'New Rental Housing'!P127</f>
        <v>0</v>
      </c>
      <c r="D62" s="140">
        <f>'New Single Family Housing'!V98+'New Single Family Housing'!V128+'New Rental Housing'!Q127</f>
        <v>0</v>
      </c>
      <c r="E62" s="140">
        <f>'New Single Family Housing'!W98+'New Single Family Housing'!W128+'New Rental Housing'!R127</f>
        <v>0</v>
      </c>
      <c r="F62" s="140">
        <f>'New Single Family Housing'!Y98+'New Single Family Housing'!Y128+'New Rental Housing'!T127</f>
        <v>0</v>
      </c>
      <c r="G62" s="140">
        <f>'New Single Family Housing'!Z98+'New Single Family Housing'!Z128+'New Rental Housing'!U127</f>
        <v>0</v>
      </c>
      <c r="H62" s="140">
        <f>'New Single Family Housing'!AA98+'New Single Family Housing'!AA128+'New Rental Housing'!V127</f>
        <v>0</v>
      </c>
      <c r="I62" s="140">
        <f>'New Single Family Housing'!AB98+'New Single Family Housing'!AB128+'New Rental Housing'!W127</f>
        <v>0</v>
      </c>
      <c r="J62" s="138"/>
    </row>
    <row r="63" spans="1:10" ht="15.75" x14ac:dyDescent="0.25">
      <c r="A63" s="69">
        <v>45200</v>
      </c>
      <c r="B63" s="139">
        <f>'New Single Family Housing'!T99+'New Single Family Housing'!T129+'New Rental Housing'!O128</f>
        <v>654086.5</v>
      </c>
      <c r="C63" s="139">
        <f>'New Single Family Housing'!U99+'New Single Family Housing'!U129+'New Rental Housing'!P128</f>
        <v>0</v>
      </c>
      <c r="D63" s="140">
        <f>'New Single Family Housing'!V99+'New Single Family Housing'!V129+'New Rental Housing'!Q128</f>
        <v>654086.5</v>
      </c>
      <c r="E63" s="140">
        <f>'New Single Family Housing'!W99+'New Single Family Housing'!W129+'New Rental Housing'!R128</f>
        <v>0</v>
      </c>
      <c r="F63" s="140">
        <f>'New Single Family Housing'!Y99+'New Single Family Housing'!Y129+'New Rental Housing'!T128</f>
        <v>6750</v>
      </c>
      <c r="G63" s="140">
        <f>'New Single Family Housing'!Z99+'New Single Family Housing'!Z129+'New Rental Housing'!U128</f>
        <v>5025</v>
      </c>
      <c r="H63" s="140">
        <f>'New Single Family Housing'!AA99+'New Single Family Housing'!AA129+'New Rental Housing'!V128</f>
        <v>6750</v>
      </c>
      <c r="I63" s="140">
        <f>'New Single Family Housing'!AB99+'New Single Family Housing'!AB129+'New Rental Housing'!W128</f>
        <v>5025</v>
      </c>
      <c r="J63" s="138"/>
    </row>
    <row r="64" spans="1:10" ht="15.75" x14ac:dyDescent="0.25">
      <c r="A64" s="69">
        <v>45292</v>
      </c>
      <c r="B64" s="139">
        <f>'New Single Family Housing'!T100+'New Single Family Housing'!T130+'New Rental Housing'!O129</f>
        <v>654086.5</v>
      </c>
      <c r="C64" s="139">
        <f>'New Single Family Housing'!U100+'New Single Family Housing'!U130+'New Rental Housing'!P129</f>
        <v>0</v>
      </c>
      <c r="D64" s="140">
        <f>'New Single Family Housing'!V100+'New Single Family Housing'!V130+'New Rental Housing'!Q129</f>
        <v>1308173</v>
      </c>
      <c r="E64" s="140">
        <f>'New Single Family Housing'!W100+'New Single Family Housing'!W130+'New Rental Housing'!R129</f>
        <v>0</v>
      </c>
      <c r="F64" s="140">
        <f>'New Single Family Housing'!Y100+'New Single Family Housing'!Y130+'New Rental Housing'!T129</f>
        <v>6750</v>
      </c>
      <c r="G64" s="140">
        <f>'New Single Family Housing'!Z100+'New Single Family Housing'!Z130+'New Rental Housing'!U129</f>
        <v>8287.5</v>
      </c>
      <c r="H64" s="140">
        <f>'New Single Family Housing'!AA100+'New Single Family Housing'!AA130+'New Rental Housing'!V129</f>
        <v>13500</v>
      </c>
      <c r="I64" s="140">
        <f>'New Single Family Housing'!AB100+'New Single Family Housing'!AB130+'New Rental Housing'!W129</f>
        <v>13312.5</v>
      </c>
      <c r="J64" s="138"/>
    </row>
    <row r="65" spans="1:10" ht="15.75" x14ac:dyDescent="0.25">
      <c r="A65" s="69">
        <v>45383</v>
      </c>
      <c r="B65" s="139">
        <f>'New Single Family Housing'!T101+'New Single Family Housing'!T131+'New Rental Housing'!O130</f>
        <v>654086.5</v>
      </c>
      <c r="C65" s="139">
        <f>'New Single Family Housing'!U101+'New Single Family Housing'!U131+'New Rental Housing'!P130</f>
        <v>0</v>
      </c>
      <c r="D65" s="140">
        <f>'New Single Family Housing'!V101+'New Single Family Housing'!V131+'New Rental Housing'!Q130</f>
        <v>1962259.5</v>
      </c>
      <c r="E65" s="140">
        <f>'New Single Family Housing'!W101+'New Single Family Housing'!W131+'New Rental Housing'!R130</f>
        <v>0</v>
      </c>
      <c r="F65" s="140">
        <f>'New Single Family Housing'!Y101+'New Single Family Housing'!Y131+'New Rental Housing'!T130</f>
        <v>6750</v>
      </c>
      <c r="G65" s="140">
        <f>'New Single Family Housing'!Z101+'New Single Family Housing'!Z131+'New Rental Housing'!U130</f>
        <v>1800</v>
      </c>
      <c r="H65" s="140">
        <f>'New Single Family Housing'!AA101+'New Single Family Housing'!AA131+'New Rental Housing'!V130</f>
        <v>20250</v>
      </c>
      <c r="I65" s="140">
        <f>'New Single Family Housing'!AB101+'New Single Family Housing'!AB131+'New Rental Housing'!W130</f>
        <v>15112.5</v>
      </c>
      <c r="J65" s="138"/>
    </row>
    <row r="66" spans="1:10" ht="15.75" x14ac:dyDescent="0.25">
      <c r="A66" s="69">
        <v>45474</v>
      </c>
      <c r="B66" s="139">
        <f>'New Single Family Housing'!T102+'New Single Family Housing'!T132+'New Rental Housing'!O131</f>
        <v>654086.5</v>
      </c>
      <c r="C66" s="139">
        <f>'New Single Family Housing'!U102+'New Single Family Housing'!U132+'New Rental Housing'!P131</f>
        <v>994098.6</v>
      </c>
      <c r="D66" s="140">
        <f>'New Single Family Housing'!V102+'New Single Family Housing'!V132+'New Rental Housing'!Q131</f>
        <v>2616346</v>
      </c>
      <c r="E66" s="140">
        <f>'New Single Family Housing'!W102+'New Single Family Housing'!W132+'New Rental Housing'!R131</f>
        <v>994098.6</v>
      </c>
      <c r="F66" s="140">
        <f>'New Single Family Housing'!Y102+'New Single Family Housing'!Y132+'New Rental Housing'!T131</f>
        <v>6750</v>
      </c>
      <c r="G66" s="140">
        <f>'New Single Family Housing'!Z102+'New Single Family Housing'!Z132+'New Rental Housing'!U131</f>
        <v>750</v>
      </c>
      <c r="H66" s="140">
        <f>'New Single Family Housing'!AA102+'New Single Family Housing'!AA132+'New Rental Housing'!V131</f>
        <v>27000</v>
      </c>
      <c r="I66" s="140">
        <f>'New Single Family Housing'!AB102+'New Single Family Housing'!AB132+'New Rental Housing'!W131</f>
        <v>15862.5</v>
      </c>
      <c r="J66" s="138"/>
    </row>
    <row r="67" spans="1:10" ht="15.75" x14ac:dyDescent="0.25">
      <c r="A67" s="208">
        <v>45566</v>
      </c>
      <c r="B67" s="141">
        <f>'New Single Family Housing'!T103+'New Single Family Housing'!T133+'New Rental Housing'!O132</f>
        <v>654086.5</v>
      </c>
      <c r="C67" s="141">
        <f>'New Single Family Housing'!U103+'New Single Family Housing'!U133+'New Rental Housing'!P132</f>
        <v>0</v>
      </c>
      <c r="D67" s="209">
        <f>'New Single Family Housing'!V103+'New Single Family Housing'!V133+'New Rental Housing'!Q132</f>
        <v>3270432.5</v>
      </c>
      <c r="E67" s="209">
        <f>'New Single Family Housing'!W103+'New Single Family Housing'!W133+'New Rental Housing'!R132</f>
        <v>994098.6</v>
      </c>
      <c r="F67" s="209">
        <f>'New Single Family Housing'!Y103+'New Single Family Housing'!Y133+'New Rental Housing'!T132</f>
        <v>6750</v>
      </c>
      <c r="G67" s="209">
        <f>'New Single Family Housing'!Z103+'New Single Family Housing'!Z133+'New Rental Housing'!U132</f>
        <v>0</v>
      </c>
      <c r="H67" s="209">
        <f>'New Single Family Housing'!AA103+'New Single Family Housing'!AA133+'New Rental Housing'!V132</f>
        <v>33750</v>
      </c>
      <c r="I67" s="209">
        <f>'New Single Family Housing'!AB103+'New Single Family Housing'!AB133+'New Rental Housing'!W132</f>
        <v>15862.5</v>
      </c>
      <c r="J67" s="210"/>
    </row>
    <row r="68" spans="1:10" ht="15.75" x14ac:dyDescent="0.25">
      <c r="A68" s="3">
        <v>45658</v>
      </c>
      <c r="B68" s="6">
        <f>'New Single Family Housing'!T104+'New Single Family Housing'!T134+'New Rental Housing'!O133</f>
        <v>654086.5</v>
      </c>
      <c r="C68" s="6">
        <f>'New Single Family Housing'!U104+'New Single Family Housing'!U134+'New Rental Housing'!P133</f>
        <v>0</v>
      </c>
      <c r="D68" s="37">
        <f>'New Single Family Housing'!V104+'New Single Family Housing'!V134+'New Rental Housing'!Q133</f>
        <v>3924519</v>
      </c>
      <c r="E68" s="37">
        <f>'New Single Family Housing'!W104+'New Single Family Housing'!W134+'New Rental Housing'!R133</f>
        <v>994098.6</v>
      </c>
      <c r="F68" s="37">
        <f>'New Single Family Housing'!Y104+'New Single Family Housing'!Y134+'New Rental Housing'!T133</f>
        <v>6750</v>
      </c>
      <c r="G68" s="37">
        <f>'New Single Family Housing'!Z104+'New Single Family Housing'!Z134+'New Rental Housing'!U133</f>
        <v>0</v>
      </c>
      <c r="H68" s="37">
        <f>'New Single Family Housing'!AA104+'New Single Family Housing'!AA134+'New Rental Housing'!V133</f>
        <v>40500</v>
      </c>
      <c r="I68" s="37">
        <f>'New Single Family Housing'!AB104+'New Single Family Housing'!AB134+'New Rental Housing'!W133</f>
        <v>15862.5</v>
      </c>
    </row>
    <row r="69" spans="1:10" ht="15.75" x14ac:dyDescent="0.25">
      <c r="A69" s="3">
        <v>45748</v>
      </c>
      <c r="B69" s="6">
        <f>'New Single Family Housing'!T105+'New Single Family Housing'!T135+'New Rental Housing'!O134</f>
        <v>0</v>
      </c>
      <c r="C69" s="6">
        <f>'New Single Family Housing'!U105+'New Single Family Housing'!U135+'New Rental Housing'!P134</f>
        <v>0</v>
      </c>
      <c r="D69" s="37">
        <f>'New Single Family Housing'!V105+'New Single Family Housing'!V135+'New Rental Housing'!Q134</f>
        <v>3924519</v>
      </c>
      <c r="E69" s="37">
        <f>'New Single Family Housing'!W105+'New Single Family Housing'!W135+'New Rental Housing'!R134</f>
        <v>994098.6</v>
      </c>
      <c r="F69" s="37">
        <f>'New Single Family Housing'!Y105+'New Single Family Housing'!Y135+'New Rental Housing'!T134</f>
        <v>0</v>
      </c>
      <c r="G69" s="37">
        <f>'New Single Family Housing'!Z105+'New Single Family Housing'!Z135+'New Rental Housing'!U134</f>
        <v>0</v>
      </c>
      <c r="H69" s="37">
        <f>'New Single Family Housing'!AA105+'New Single Family Housing'!AA135+'New Rental Housing'!V134</f>
        <v>40500</v>
      </c>
      <c r="I69" s="37">
        <f>'New Single Family Housing'!AB105+'New Single Family Housing'!AB135+'New Rental Housing'!W134</f>
        <v>15862.5</v>
      </c>
    </row>
    <row r="70" spans="1:10" ht="15.75" x14ac:dyDescent="0.25">
      <c r="A70" s="3">
        <v>45839</v>
      </c>
      <c r="B70" s="6">
        <f>'New Single Family Housing'!T106+'New Single Family Housing'!T136+'New Rental Housing'!O135</f>
        <v>0</v>
      </c>
      <c r="C70" s="6">
        <f>'New Single Family Housing'!U106+'New Single Family Housing'!U136+'New Rental Housing'!P135</f>
        <v>0</v>
      </c>
      <c r="D70" s="37">
        <f>'New Single Family Housing'!V106+'New Single Family Housing'!V136+'New Rental Housing'!Q135</f>
        <v>3924519</v>
      </c>
      <c r="E70" s="37">
        <f>'New Single Family Housing'!W106+'New Single Family Housing'!W136+'New Rental Housing'!R135</f>
        <v>994098.6</v>
      </c>
      <c r="F70" s="37">
        <f>'New Single Family Housing'!Y106+'New Single Family Housing'!Y136+'New Rental Housing'!T135</f>
        <v>0</v>
      </c>
      <c r="G70" s="37">
        <f>'New Single Family Housing'!Z106+'New Single Family Housing'!Z136+'New Rental Housing'!U135</f>
        <v>0</v>
      </c>
      <c r="H70" s="37">
        <f>'New Single Family Housing'!AA106+'New Single Family Housing'!AA136+'New Rental Housing'!V135</f>
        <v>40500</v>
      </c>
      <c r="I70" s="37">
        <f>'New Single Family Housing'!AB106+'New Single Family Housing'!AB136+'New Rental Housing'!W135</f>
        <v>15862.5</v>
      </c>
    </row>
    <row r="71" spans="1:10" ht="15.75" x14ac:dyDescent="0.25">
      <c r="A71" s="3">
        <v>45931</v>
      </c>
      <c r="B71" s="6">
        <f>'New Single Family Housing'!T107+'New Single Family Housing'!T137+'New Rental Housing'!O136</f>
        <v>0</v>
      </c>
      <c r="C71" s="6">
        <f>'New Single Family Housing'!U107+'New Single Family Housing'!U137+'New Rental Housing'!P136</f>
        <v>0</v>
      </c>
      <c r="D71" s="37">
        <f>'New Single Family Housing'!V107+'New Single Family Housing'!V137+'New Rental Housing'!Q136</f>
        <v>3924519</v>
      </c>
      <c r="E71" s="37">
        <f>'New Single Family Housing'!W107+'New Single Family Housing'!W137+'New Rental Housing'!R136</f>
        <v>994098.6</v>
      </c>
      <c r="F71" s="37">
        <f>'New Single Family Housing'!Y107+'New Single Family Housing'!Y137+'New Rental Housing'!T136</f>
        <v>0</v>
      </c>
      <c r="G71" s="37">
        <f>'New Single Family Housing'!Z107+'New Single Family Housing'!Z137+'New Rental Housing'!U136</f>
        <v>0</v>
      </c>
      <c r="H71" s="37">
        <f>'New Single Family Housing'!AA107+'New Single Family Housing'!AA137+'New Rental Housing'!V136</f>
        <v>40500</v>
      </c>
      <c r="I71" s="37">
        <f>'New Single Family Housing'!AB107+'New Single Family Housing'!AB137+'New Rental Housing'!W136</f>
        <v>15862.5</v>
      </c>
    </row>
    <row r="72" spans="1:10" ht="15.75" x14ac:dyDescent="0.25">
      <c r="A72" s="3">
        <v>46023</v>
      </c>
      <c r="B72" s="6">
        <f>'New Single Family Housing'!T108+'New Single Family Housing'!T138+'New Rental Housing'!O137</f>
        <v>0</v>
      </c>
      <c r="C72" s="6">
        <f>'New Single Family Housing'!U108+'New Single Family Housing'!U138+'New Rental Housing'!P137</f>
        <v>0</v>
      </c>
      <c r="D72" s="37">
        <f>'New Single Family Housing'!V108+'New Single Family Housing'!V138+'New Rental Housing'!Q137</f>
        <v>3924519</v>
      </c>
      <c r="E72" s="37">
        <f>'New Single Family Housing'!W108+'New Single Family Housing'!W138+'New Rental Housing'!R137</f>
        <v>994098.6</v>
      </c>
      <c r="F72" s="37">
        <f>'New Single Family Housing'!Y108+'New Single Family Housing'!Y138+'New Rental Housing'!T137</f>
        <v>0</v>
      </c>
      <c r="G72" s="37">
        <f>'New Single Family Housing'!Z108+'New Single Family Housing'!Z138+'New Rental Housing'!U137</f>
        <v>0</v>
      </c>
      <c r="H72" s="37">
        <f>'New Single Family Housing'!AA108+'New Single Family Housing'!AA138+'New Rental Housing'!V137</f>
        <v>40500</v>
      </c>
      <c r="I72" s="37">
        <f>'New Single Family Housing'!AB108+'New Single Family Housing'!AB138+'New Rental Housing'!W137</f>
        <v>15862.5</v>
      </c>
    </row>
    <row r="73" spans="1:10" ht="15.75" x14ac:dyDescent="0.25">
      <c r="A73" s="3">
        <v>46113</v>
      </c>
      <c r="B73" s="6">
        <f>'New Single Family Housing'!T109+'New Single Family Housing'!T139+'New Rental Housing'!O138</f>
        <v>0</v>
      </c>
      <c r="C73" s="6">
        <f>'New Single Family Housing'!U109+'New Single Family Housing'!U139+'New Rental Housing'!P138</f>
        <v>0</v>
      </c>
      <c r="D73" s="37">
        <f>'New Single Family Housing'!V109+'New Single Family Housing'!V139+'New Rental Housing'!Q138</f>
        <v>3924519</v>
      </c>
      <c r="E73" s="37">
        <f>'New Single Family Housing'!W109+'New Single Family Housing'!W139+'New Rental Housing'!R138</f>
        <v>994098.6</v>
      </c>
      <c r="F73" s="37">
        <f>'New Single Family Housing'!Y109+'New Single Family Housing'!Y139+'New Rental Housing'!T138</f>
        <v>0</v>
      </c>
      <c r="G73" s="37">
        <f>'New Single Family Housing'!Z109+'New Single Family Housing'!Z139+'New Rental Housing'!U138</f>
        <v>0</v>
      </c>
      <c r="H73" s="37">
        <f>'New Single Family Housing'!AA109+'New Single Family Housing'!AA139+'New Rental Housing'!V138</f>
        <v>40500</v>
      </c>
      <c r="I73" s="37">
        <f>'New Single Family Housing'!AB109+'New Single Family Housing'!AB139+'New Rental Housing'!W138</f>
        <v>15862.5</v>
      </c>
    </row>
    <row r="74" spans="1:10" ht="15.75" x14ac:dyDescent="0.25">
      <c r="A74" s="3">
        <v>46204</v>
      </c>
      <c r="B74" s="6">
        <f>'New Single Family Housing'!T110+'New Single Family Housing'!T140+'New Rental Housing'!O139</f>
        <v>0</v>
      </c>
      <c r="C74" s="6">
        <f>'New Single Family Housing'!U110+'New Single Family Housing'!U140+'New Rental Housing'!P139</f>
        <v>0</v>
      </c>
      <c r="D74" s="37">
        <f>'New Single Family Housing'!V110+'New Single Family Housing'!V140+'New Rental Housing'!Q139</f>
        <v>3924519</v>
      </c>
      <c r="E74" s="37">
        <f>'New Single Family Housing'!W110+'New Single Family Housing'!W140+'New Rental Housing'!R139</f>
        <v>994098.6</v>
      </c>
      <c r="F74" s="37">
        <f>'New Single Family Housing'!Y110+'New Single Family Housing'!Y140+'New Rental Housing'!T139</f>
        <v>0</v>
      </c>
      <c r="G74" s="37">
        <f>'New Single Family Housing'!Z110+'New Single Family Housing'!Z140+'New Rental Housing'!U139</f>
        <v>0</v>
      </c>
      <c r="H74" s="37">
        <f>'New Single Family Housing'!AA110+'New Single Family Housing'!AA140+'New Rental Housing'!V139</f>
        <v>40500</v>
      </c>
      <c r="I74" s="37">
        <f>'New Single Family Housing'!AB110+'New Single Family Housing'!AB140+'New Rental Housing'!W139</f>
        <v>15862.5</v>
      </c>
    </row>
    <row r="75" spans="1:10" ht="15.75" x14ac:dyDescent="0.25">
      <c r="A75" s="3">
        <v>46296</v>
      </c>
      <c r="B75" s="6">
        <f>'New Single Family Housing'!T111+'New Single Family Housing'!T141+'New Rental Housing'!O140</f>
        <v>0</v>
      </c>
      <c r="C75" s="6">
        <f>'New Single Family Housing'!U111+'New Single Family Housing'!U141+'New Rental Housing'!P140</f>
        <v>0</v>
      </c>
      <c r="D75" s="37">
        <f>'New Single Family Housing'!V111+'New Single Family Housing'!V141+'New Rental Housing'!Q140</f>
        <v>3924519</v>
      </c>
      <c r="E75" s="37">
        <f>'New Single Family Housing'!W111+'New Single Family Housing'!W141+'New Rental Housing'!R140</f>
        <v>994098.6</v>
      </c>
      <c r="F75" s="37">
        <f>'New Single Family Housing'!Y111+'New Single Family Housing'!Y141+'New Rental Housing'!T140</f>
        <v>0</v>
      </c>
      <c r="G75" s="37">
        <f>'New Single Family Housing'!Z111+'New Single Family Housing'!Z141+'New Rental Housing'!U140</f>
        <v>0</v>
      </c>
      <c r="H75" s="37">
        <f>'New Single Family Housing'!AA111+'New Single Family Housing'!AA141+'New Rental Housing'!V140</f>
        <v>40500</v>
      </c>
      <c r="I75" s="37">
        <f>'New Single Family Housing'!AB111+'New Single Family Housing'!AB141+'New Rental Housing'!W140</f>
        <v>15862.5</v>
      </c>
    </row>
    <row r="76" spans="1:10" ht="15.75" x14ac:dyDescent="0.25">
      <c r="A76" s="3">
        <v>46388</v>
      </c>
      <c r="B76" s="6">
        <f>'New Single Family Housing'!T112+'New Single Family Housing'!T142+'New Rental Housing'!O141</f>
        <v>0</v>
      </c>
      <c r="C76" s="6">
        <f>'New Single Family Housing'!U112+'New Single Family Housing'!U142+'New Rental Housing'!P141</f>
        <v>0</v>
      </c>
      <c r="D76" s="37">
        <f>'New Single Family Housing'!V112+'New Single Family Housing'!V142+'New Rental Housing'!Q141</f>
        <v>3924519</v>
      </c>
      <c r="E76" s="37">
        <f>'New Single Family Housing'!W112+'New Single Family Housing'!W142+'New Rental Housing'!R141</f>
        <v>994098.6</v>
      </c>
      <c r="F76" s="37">
        <f>'New Single Family Housing'!Y112+'New Single Family Housing'!Y142+'New Rental Housing'!T141</f>
        <v>0</v>
      </c>
      <c r="G76" s="37">
        <f>'New Single Family Housing'!Z112+'New Single Family Housing'!Z142+'New Rental Housing'!U141</f>
        <v>0</v>
      </c>
      <c r="H76" s="37">
        <f>'New Single Family Housing'!AA112+'New Single Family Housing'!AA142+'New Rental Housing'!V141</f>
        <v>40500</v>
      </c>
      <c r="I76" s="37">
        <f>'New Single Family Housing'!AB112+'New Single Family Housing'!AB142+'New Rental Housing'!W141</f>
        <v>15862.5</v>
      </c>
    </row>
    <row r="77" spans="1:10" ht="15.75" x14ac:dyDescent="0.25">
      <c r="A77" s="3">
        <v>46478</v>
      </c>
      <c r="B77" s="6">
        <f>'New Single Family Housing'!T113+'New Single Family Housing'!T143+'New Rental Housing'!O142</f>
        <v>0</v>
      </c>
      <c r="C77" s="6">
        <f>'New Single Family Housing'!U113+'New Single Family Housing'!U143+'New Rental Housing'!P142</f>
        <v>0</v>
      </c>
      <c r="D77" s="37">
        <f>'New Single Family Housing'!V113+'New Single Family Housing'!V143+'New Rental Housing'!Q142</f>
        <v>3924519</v>
      </c>
      <c r="E77" s="37">
        <f>'New Single Family Housing'!W113+'New Single Family Housing'!W143+'New Rental Housing'!R142</f>
        <v>994098.6</v>
      </c>
      <c r="F77" s="37">
        <f>'New Single Family Housing'!Y113+'New Single Family Housing'!Y143+'New Rental Housing'!T142</f>
        <v>0</v>
      </c>
      <c r="G77" s="37">
        <f>'New Single Family Housing'!Z113+'New Single Family Housing'!Z143+'New Rental Housing'!U142</f>
        <v>0</v>
      </c>
      <c r="H77" s="37">
        <f>'New Single Family Housing'!AA113+'New Single Family Housing'!AA143+'New Rental Housing'!V142</f>
        <v>40500</v>
      </c>
      <c r="I77" s="37">
        <f>'New Single Family Housing'!AB113+'New Single Family Housing'!AB143+'New Rental Housing'!W142</f>
        <v>15862.5</v>
      </c>
    </row>
    <row r="78" spans="1:10" ht="15.75" x14ac:dyDescent="0.25">
      <c r="A78" s="3">
        <v>46569</v>
      </c>
      <c r="B78" s="6">
        <f>'New Single Family Housing'!T114+'New Single Family Housing'!T144+'New Rental Housing'!O143</f>
        <v>0</v>
      </c>
      <c r="C78" s="6">
        <f>'New Single Family Housing'!U114+'New Single Family Housing'!U144+'New Rental Housing'!P143</f>
        <v>0</v>
      </c>
      <c r="D78" s="37">
        <f>'New Single Family Housing'!V114+'New Single Family Housing'!V144+'New Rental Housing'!Q143</f>
        <v>3924519</v>
      </c>
      <c r="E78" s="37">
        <f>'New Single Family Housing'!W114+'New Single Family Housing'!W144+'New Rental Housing'!R143</f>
        <v>994098.6</v>
      </c>
      <c r="F78" s="37">
        <f>'New Single Family Housing'!Y114+'New Single Family Housing'!Y144+'New Rental Housing'!T143</f>
        <v>0</v>
      </c>
      <c r="G78" s="37">
        <f>'New Single Family Housing'!Z114+'New Single Family Housing'!Z144+'New Rental Housing'!U143</f>
        <v>0</v>
      </c>
      <c r="H78" s="37">
        <f>'New Single Family Housing'!AA114+'New Single Family Housing'!AA144+'New Rental Housing'!V143</f>
        <v>40500</v>
      </c>
      <c r="I78" s="37">
        <f>'New Single Family Housing'!AB114+'New Single Family Housing'!AB144+'New Rental Housing'!W143</f>
        <v>15862.5</v>
      </c>
    </row>
    <row r="79" spans="1:10" ht="15.75" x14ac:dyDescent="0.25">
      <c r="A79" s="3">
        <v>46661</v>
      </c>
      <c r="B79" s="6">
        <f>'New Single Family Housing'!T115+'New Single Family Housing'!T145+'New Rental Housing'!O144</f>
        <v>0</v>
      </c>
      <c r="C79" s="6">
        <f>'New Single Family Housing'!U115+'New Single Family Housing'!U145+'New Rental Housing'!P144</f>
        <v>0</v>
      </c>
      <c r="D79" s="37">
        <f>'New Single Family Housing'!V115+'New Single Family Housing'!V145+'New Rental Housing'!Q144</f>
        <v>3924519</v>
      </c>
      <c r="E79" s="37">
        <f>'New Single Family Housing'!W115+'New Single Family Housing'!W145+'New Rental Housing'!R144</f>
        <v>994098.6</v>
      </c>
      <c r="F79" s="37">
        <f>'New Single Family Housing'!Y115+'New Single Family Housing'!Y145+'New Rental Housing'!T144</f>
        <v>0</v>
      </c>
      <c r="G79" s="37">
        <f>'New Single Family Housing'!Z115+'New Single Family Housing'!Z145+'New Rental Housing'!U144</f>
        <v>0</v>
      </c>
      <c r="H79" s="37">
        <f>'New Single Family Housing'!AA115+'New Single Family Housing'!AA145+'New Rental Housing'!V144</f>
        <v>40500</v>
      </c>
      <c r="I79" s="37">
        <f>'New Single Family Housing'!AB115+'New Single Family Housing'!AB145+'New Rental Housing'!W144</f>
        <v>15862.5</v>
      </c>
    </row>
    <row r="80" spans="1:10" ht="15.75" x14ac:dyDescent="0.25">
      <c r="A80" s="3">
        <v>46753</v>
      </c>
      <c r="B80" s="6">
        <f>'New Single Family Housing'!T116+'New Single Family Housing'!T146+'New Rental Housing'!O145</f>
        <v>0</v>
      </c>
      <c r="C80" s="6">
        <f>'New Single Family Housing'!U116+'New Single Family Housing'!U146+'New Rental Housing'!P145</f>
        <v>0</v>
      </c>
      <c r="D80" s="37">
        <f>'New Single Family Housing'!V116+'New Single Family Housing'!V146+'New Rental Housing'!Q145</f>
        <v>3924519</v>
      </c>
      <c r="E80" s="37">
        <f>'New Single Family Housing'!W116+'New Single Family Housing'!W146+'New Rental Housing'!R145</f>
        <v>994098.6</v>
      </c>
      <c r="F80" s="37">
        <f>'New Single Family Housing'!Y116+'New Single Family Housing'!Y146+'New Rental Housing'!T145</f>
        <v>0</v>
      </c>
      <c r="G80" s="37">
        <f>'New Single Family Housing'!Z116+'New Single Family Housing'!Z146+'New Rental Housing'!U145</f>
        <v>0</v>
      </c>
      <c r="H80" s="37">
        <f>'New Single Family Housing'!AA116+'New Single Family Housing'!AA146+'New Rental Housing'!V145</f>
        <v>40500</v>
      </c>
      <c r="I80" s="37">
        <f>'New Single Family Housing'!AB116+'New Single Family Housing'!AB146+'New Rental Housing'!W145</f>
        <v>15862.5</v>
      </c>
    </row>
    <row r="81" spans="1:10" ht="15.75" x14ac:dyDescent="0.25">
      <c r="A81" s="3">
        <v>46844</v>
      </c>
      <c r="B81" s="6">
        <f>'New Single Family Housing'!T117+'New Single Family Housing'!T147+'New Rental Housing'!O146</f>
        <v>0</v>
      </c>
      <c r="C81" s="6">
        <f>'New Single Family Housing'!U117+'New Single Family Housing'!U147+'New Rental Housing'!P146</f>
        <v>0</v>
      </c>
      <c r="D81" s="37">
        <f>'New Single Family Housing'!V117+'New Single Family Housing'!V147+'New Rental Housing'!Q146</f>
        <v>3924519</v>
      </c>
      <c r="E81" s="37">
        <f>'New Single Family Housing'!W117+'New Single Family Housing'!W147+'New Rental Housing'!R146</f>
        <v>994098.6</v>
      </c>
      <c r="F81" s="37">
        <f>'New Single Family Housing'!Y117+'New Single Family Housing'!Y147+'New Rental Housing'!T146</f>
        <v>0</v>
      </c>
      <c r="G81" s="37">
        <f>'New Single Family Housing'!Z117+'New Single Family Housing'!Z147+'New Rental Housing'!U146</f>
        <v>0</v>
      </c>
      <c r="H81" s="37">
        <f>'New Single Family Housing'!AA117+'New Single Family Housing'!AA147+'New Rental Housing'!V146</f>
        <v>40500</v>
      </c>
      <c r="I81" s="37">
        <f>'New Single Family Housing'!AB117+'New Single Family Housing'!AB147+'New Rental Housing'!W146</f>
        <v>15862.5</v>
      </c>
    </row>
    <row r="82" spans="1:10" ht="16.5" thickBot="1" x14ac:dyDescent="0.3">
      <c r="A82" s="3">
        <v>46935</v>
      </c>
      <c r="B82" s="6">
        <f>'New Single Family Housing'!T118+'New Single Family Housing'!T148+'New Rental Housing'!O147</f>
        <v>0</v>
      </c>
      <c r="C82" s="6">
        <f>'New Single Family Housing'!U118+'New Single Family Housing'!U148+'New Rental Housing'!P147</f>
        <v>0</v>
      </c>
      <c r="D82" s="37">
        <f>'New Single Family Housing'!V118+'New Single Family Housing'!V148+'New Rental Housing'!Q147</f>
        <v>3924519</v>
      </c>
      <c r="E82" s="37">
        <f>'New Single Family Housing'!W118+'New Single Family Housing'!W148+'New Rental Housing'!R147</f>
        <v>994098.6</v>
      </c>
      <c r="F82" s="37">
        <f>'New Single Family Housing'!Y118+'New Single Family Housing'!Y148+'New Rental Housing'!T147</f>
        <v>0</v>
      </c>
      <c r="G82" s="37">
        <f>'New Single Family Housing'!Z118+'New Single Family Housing'!Z148+'New Rental Housing'!U147</f>
        <v>0</v>
      </c>
      <c r="H82" s="37">
        <f>'New Single Family Housing'!AA118+'New Single Family Housing'!AA148+'New Rental Housing'!V147</f>
        <v>40500</v>
      </c>
      <c r="I82" s="37">
        <f>'New Single Family Housing'!AB118+'New Single Family Housing'!AB148+'New Rental Housing'!W147</f>
        <v>15862.5</v>
      </c>
    </row>
    <row r="83" spans="1:10" ht="15.75" thickTop="1" x14ac:dyDescent="0.25">
      <c r="A83" s="65" t="s">
        <v>13</v>
      </c>
      <c r="B83" s="62">
        <f>'New Single Family Housing'!T119+'New Single Family Housing'!T149+'New Rental Housing'!O148</f>
        <v>3924519</v>
      </c>
      <c r="C83" s="62">
        <f>'New Single Family Housing'!U119+'New Single Family Housing'!U149+'New Rental Housing'!P148</f>
        <v>994098.6</v>
      </c>
      <c r="D83" s="64">
        <f>'New Single Family Housing'!V119+'New Single Family Housing'!V149+'New Rental Housing'!Q148</f>
        <v>3924519</v>
      </c>
      <c r="E83" s="64">
        <f>'New Single Family Housing'!W119+'New Single Family Housing'!W149+'New Rental Housing'!R148</f>
        <v>994098.6</v>
      </c>
      <c r="F83" s="64">
        <f>'New Single Family Housing'!Y119+'New Single Family Housing'!Y149+'New Rental Housing'!T148</f>
        <v>40500</v>
      </c>
      <c r="G83" s="64">
        <f>'New Single Family Housing'!Z119+'New Single Family Housing'!Z149+'New Rental Housing'!U148</f>
        <v>15862.5</v>
      </c>
      <c r="H83" s="64">
        <f>'New Single Family Housing'!AA119+'New Single Family Housing'!AA149+'New Rental Housing'!V148</f>
        <v>40500</v>
      </c>
      <c r="I83" s="64">
        <f>'New Single Family Housing'!AB119+'New Single Family Housing'!AB149+'New Rental Housing'!W148</f>
        <v>15862.5</v>
      </c>
      <c r="J83" s="64">
        <f>E83+I83</f>
        <v>1009961.1</v>
      </c>
    </row>
    <row r="86" spans="1:10" ht="30" x14ac:dyDescent="0.25">
      <c r="A86" s="66" t="s">
        <v>56</v>
      </c>
      <c r="B86" s="59" t="s">
        <v>57</v>
      </c>
      <c r="C86" s="60" t="s">
        <v>61</v>
      </c>
      <c r="D86" s="60" t="s">
        <v>58</v>
      </c>
      <c r="E86" s="60" t="s">
        <v>62</v>
      </c>
      <c r="F86" s="59" t="s">
        <v>64</v>
      </c>
      <c r="G86" s="60" t="s">
        <v>63</v>
      </c>
      <c r="H86" s="60" t="s">
        <v>65</v>
      </c>
      <c r="I86" s="60" t="s">
        <v>66</v>
      </c>
      <c r="J86" s="63" t="s">
        <v>68</v>
      </c>
    </row>
    <row r="87" spans="1:10" ht="15.75" x14ac:dyDescent="0.25">
      <c r="A87" s="69">
        <v>44835</v>
      </c>
      <c r="B87" s="139">
        <f>Rehab!E34+Rehab!E4</f>
        <v>0</v>
      </c>
      <c r="C87" s="139">
        <f>Rehab!F4+Rehab!F34</f>
        <v>0</v>
      </c>
      <c r="D87" s="139">
        <f>Rehab!G4</f>
        <v>0</v>
      </c>
      <c r="E87" s="139">
        <f>Rehab!H4</f>
        <v>0</v>
      </c>
      <c r="F87" s="139">
        <f>Rehab!J4+Rehab!J34</f>
        <v>0</v>
      </c>
      <c r="G87" s="139">
        <f>Rehab!K4+Rehab!K34</f>
        <v>0</v>
      </c>
      <c r="H87" s="139">
        <f>Rehab!L4</f>
        <v>0</v>
      </c>
      <c r="I87" s="139">
        <f>Rehab!K4+Rehab!K34</f>
        <v>0</v>
      </c>
      <c r="J87" s="138"/>
    </row>
    <row r="88" spans="1:10" ht="15.75" x14ac:dyDescent="0.25">
      <c r="A88" s="69">
        <v>44927</v>
      </c>
      <c r="B88" s="139">
        <f>Rehab!E35+Rehab!E5</f>
        <v>0</v>
      </c>
      <c r="C88" s="139">
        <f>Rehab!F5+Rehab!F35</f>
        <v>0</v>
      </c>
      <c r="D88" s="139">
        <f>Rehab!G5</f>
        <v>0</v>
      </c>
      <c r="E88" s="139">
        <f>Rehab!H5</f>
        <v>0</v>
      </c>
      <c r="F88" s="139">
        <f>Rehab!J5+Rehab!J35</f>
        <v>0</v>
      </c>
      <c r="G88" s="139">
        <f>Rehab!K5+Rehab!K35</f>
        <v>0</v>
      </c>
      <c r="H88" s="139">
        <f>Rehab!L5</f>
        <v>0</v>
      </c>
      <c r="I88" s="139">
        <f>Rehab!K5+Rehab!K35</f>
        <v>0</v>
      </c>
      <c r="J88" s="138"/>
    </row>
    <row r="89" spans="1:10" ht="15.75" x14ac:dyDescent="0.25">
      <c r="A89" s="69">
        <v>45017</v>
      </c>
      <c r="B89" s="139">
        <f>Rehab!E36+Rehab!E6</f>
        <v>0</v>
      </c>
      <c r="C89" s="139">
        <f>Rehab!F6+Rehab!F36</f>
        <v>0</v>
      </c>
      <c r="D89" s="139">
        <f>Rehab!G6</f>
        <v>0</v>
      </c>
      <c r="E89" s="139">
        <f>Rehab!H6</f>
        <v>0</v>
      </c>
      <c r="F89" s="139">
        <f>Rehab!J6+Rehab!J36</f>
        <v>0</v>
      </c>
      <c r="G89" s="139">
        <f>Rehab!K6+Rehab!K36</f>
        <v>0</v>
      </c>
      <c r="H89" s="139">
        <f>Rehab!L6</f>
        <v>0</v>
      </c>
      <c r="I89" s="139">
        <f>Rehab!K6+Rehab!K36</f>
        <v>0</v>
      </c>
      <c r="J89" s="138"/>
    </row>
    <row r="90" spans="1:10" ht="15.75" x14ac:dyDescent="0.25">
      <c r="A90" s="69">
        <v>45108</v>
      </c>
      <c r="B90" s="139">
        <f>Rehab!E37+Rehab!E7</f>
        <v>0</v>
      </c>
      <c r="C90" s="139">
        <f>Rehab!F7+Rehab!F37</f>
        <v>0</v>
      </c>
      <c r="D90" s="139">
        <f>Rehab!G7</f>
        <v>0</v>
      </c>
      <c r="E90" s="139">
        <f>Rehab!H7</f>
        <v>0</v>
      </c>
      <c r="F90" s="139">
        <f>Rehab!J7+Rehab!J37</f>
        <v>0</v>
      </c>
      <c r="G90" s="139">
        <f>Rehab!K7+Rehab!K37</f>
        <v>0</v>
      </c>
      <c r="H90" s="139">
        <f>Rehab!L7</f>
        <v>0</v>
      </c>
      <c r="I90" s="139">
        <f>Rehab!K7+Rehab!K37</f>
        <v>0</v>
      </c>
      <c r="J90" s="138"/>
    </row>
    <row r="91" spans="1:10" ht="15.75" x14ac:dyDescent="0.25">
      <c r="A91" s="69">
        <v>45200</v>
      </c>
      <c r="B91" s="139">
        <f>Rehab!E38+Rehab!E8</f>
        <v>190909.09090909091</v>
      </c>
      <c r="C91" s="139">
        <f>Rehab!F8+Rehab!F38</f>
        <v>0</v>
      </c>
      <c r="D91" s="139">
        <f>Rehab!G8</f>
        <v>152727.27272727274</v>
      </c>
      <c r="E91" s="139">
        <f>Rehab!H8</f>
        <v>0</v>
      </c>
      <c r="F91" s="139">
        <f>Rehab!J8+Rehab!J38</f>
        <v>36363.636363636368</v>
      </c>
      <c r="G91" s="139">
        <f>Rehab!K8+Rehab!K38</f>
        <v>0</v>
      </c>
      <c r="H91" s="139">
        <f>Rehab!L8</f>
        <v>29090.909090909092</v>
      </c>
      <c r="I91" s="139">
        <f>Rehab!K8+Rehab!K38</f>
        <v>0</v>
      </c>
      <c r="J91" s="138"/>
    </row>
    <row r="92" spans="1:10" ht="15.75" x14ac:dyDescent="0.25">
      <c r="A92" s="69">
        <v>45292</v>
      </c>
      <c r="B92" s="139">
        <f>Rehab!E39+Rehab!E9</f>
        <v>190909.09090909091</v>
      </c>
      <c r="C92" s="139">
        <f>Rehab!F9+Rehab!F39</f>
        <v>0</v>
      </c>
      <c r="D92" s="139">
        <f>Rehab!G9</f>
        <v>305454.54545454547</v>
      </c>
      <c r="E92" s="139">
        <f>Rehab!H9</f>
        <v>0</v>
      </c>
      <c r="F92" s="139">
        <f>Rehab!J9+Rehab!J39</f>
        <v>36363.636363636368</v>
      </c>
      <c r="G92" s="139">
        <f>Rehab!K9+Rehab!K39</f>
        <v>105837.5</v>
      </c>
      <c r="H92" s="139">
        <f>Rehab!L9</f>
        <v>58181.818181818184</v>
      </c>
      <c r="I92" s="139">
        <f>Rehab!K9+Rehab!K39</f>
        <v>105837.5</v>
      </c>
      <c r="J92" s="138"/>
    </row>
    <row r="93" spans="1:10" ht="15.75" x14ac:dyDescent="0.25">
      <c r="A93" s="69">
        <v>45383</v>
      </c>
      <c r="B93" s="139">
        <f>Rehab!E40+Rehab!E10</f>
        <v>190909.09090909091</v>
      </c>
      <c r="C93" s="139">
        <f>Rehab!F10+Rehab!F40</f>
        <v>0</v>
      </c>
      <c r="D93" s="139">
        <f>Rehab!G10</f>
        <v>458181.81818181823</v>
      </c>
      <c r="E93" s="139">
        <f>Rehab!H10</f>
        <v>0</v>
      </c>
      <c r="F93" s="139">
        <f>Rehab!J10+Rehab!J40</f>
        <v>36363.636363636368</v>
      </c>
      <c r="G93" s="139">
        <f>Rehab!K10+Rehab!K40</f>
        <v>17325</v>
      </c>
      <c r="H93" s="139">
        <f>Rehab!L10</f>
        <v>87272.727272727279</v>
      </c>
      <c r="I93" s="139">
        <f>Rehab!K10+Rehab!K40</f>
        <v>17325</v>
      </c>
      <c r="J93" s="138"/>
    </row>
    <row r="94" spans="1:10" ht="15.75" x14ac:dyDescent="0.25">
      <c r="A94" s="69">
        <v>45474</v>
      </c>
      <c r="B94" s="139">
        <f>Rehab!E41+Rehab!E11</f>
        <v>190909.09090909091</v>
      </c>
      <c r="C94" s="139">
        <f>Rehab!F11+Rehab!F41</f>
        <v>0</v>
      </c>
      <c r="D94" s="139">
        <f>Rehab!G11</f>
        <v>610909.09090909094</v>
      </c>
      <c r="E94" s="139">
        <f>Rehab!H11</f>
        <v>0</v>
      </c>
      <c r="F94" s="139">
        <f>Rehab!J11+Rehab!J41</f>
        <v>36363.636363636368</v>
      </c>
      <c r="G94" s="139">
        <f>Rehab!K11+Rehab!K41</f>
        <v>59090.59</v>
      </c>
      <c r="H94" s="139">
        <f>Rehab!L11</f>
        <v>116363.63636363637</v>
      </c>
      <c r="I94" s="139">
        <f>Rehab!K11+Rehab!K41</f>
        <v>59090.59</v>
      </c>
      <c r="J94" s="138"/>
    </row>
    <row r="95" spans="1:10" ht="15.75" x14ac:dyDescent="0.25">
      <c r="A95" s="208">
        <v>45566</v>
      </c>
      <c r="B95" s="141">
        <f>Rehab!E42+Rehab!E12</f>
        <v>190909.09090909091</v>
      </c>
      <c r="C95" s="141">
        <f>Rehab!F12+Rehab!F42</f>
        <v>0</v>
      </c>
      <c r="D95" s="141">
        <f>Rehab!G12</f>
        <v>763636.36363636365</v>
      </c>
      <c r="E95" s="141">
        <f>Rehab!H12</f>
        <v>0</v>
      </c>
      <c r="F95" s="141">
        <f>Rehab!J12+Rehab!J42</f>
        <v>36363.636363636368</v>
      </c>
      <c r="G95" s="141">
        <f>Rehab!K12+Rehab!K42</f>
        <v>0</v>
      </c>
      <c r="H95" s="141">
        <f>Rehab!L12</f>
        <v>145454.54545454547</v>
      </c>
      <c r="I95" s="141">
        <f>Rehab!K12+Rehab!K42</f>
        <v>0</v>
      </c>
      <c r="J95" s="210"/>
    </row>
    <row r="96" spans="1:10" ht="15.75" x14ac:dyDescent="0.25">
      <c r="A96" s="3">
        <v>45658</v>
      </c>
      <c r="B96" s="141">
        <f>Rehab!E43+Rehab!E13</f>
        <v>190909.09090909091</v>
      </c>
      <c r="C96" s="141">
        <f>Rehab!F13+Rehab!F43</f>
        <v>0</v>
      </c>
      <c r="D96" s="141">
        <f>Rehab!G13</f>
        <v>916363.63636363635</v>
      </c>
      <c r="E96" s="141">
        <f>Rehab!H13</f>
        <v>0</v>
      </c>
      <c r="F96" s="141">
        <f>Rehab!J13+Rehab!J43</f>
        <v>36363.636363636368</v>
      </c>
      <c r="G96" s="141">
        <f>Rehab!K13+Rehab!K43</f>
        <v>0</v>
      </c>
      <c r="H96" s="141">
        <f>Rehab!L13</f>
        <v>174545.45454545456</v>
      </c>
      <c r="I96" s="141">
        <f>Rehab!K13+Rehab!K43</f>
        <v>0</v>
      </c>
    </row>
    <row r="97" spans="1:10" ht="15.75" x14ac:dyDescent="0.25">
      <c r="A97" s="3">
        <v>45748</v>
      </c>
      <c r="B97" s="141">
        <f>Rehab!E44+Rehab!E14</f>
        <v>190909.09090909091</v>
      </c>
      <c r="C97" s="141">
        <f>Rehab!F14+Rehab!F44</f>
        <v>0</v>
      </c>
      <c r="D97" s="141">
        <f>Rehab!G14</f>
        <v>1069090.9090909092</v>
      </c>
      <c r="E97" s="141">
        <f>Rehab!H14</f>
        <v>0</v>
      </c>
      <c r="F97" s="141">
        <f>Rehab!J14+Rehab!J44</f>
        <v>36363.636363636368</v>
      </c>
      <c r="G97" s="141">
        <f>Rehab!K14+Rehab!K44</f>
        <v>0</v>
      </c>
      <c r="H97" s="141">
        <f>Rehab!L14</f>
        <v>203636.36363636365</v>
      </c>
      <c r="I97" s="141">
        <f>Rehab!K14+Rehab!K44</f>
        <v>0</v>
      </c>
    </row>
    <row r="98" spans="1:10" ht="15.75" x14ac:dyDescent="0.25">
      <c r="A98" s="3">
        <v>45839</v>
      </c>
      <c r="B98" s="141">
        <f>Rehab!E45+Rehab!E15</f>
        <v>190909.09090909091</v>
      </c>
      <c r="C98" s="141">
        <f>Rehab!F15+Rehab!F45</f>
        <v>0</v>
      </c>
      <c r="D98" s="141">
        <f>Rehab!G15</f>
        <v>1221818.1818181819</v>
      </c>
      <c r="E98" s="141">
        <f>Rehab!H15</f>
        <v>0</v>
      </c>
      <c r="F98" s="141">
        <f>Rehab!J15+Rehab!J45</f>
        <v>36363.636363636368</v>
      </c>
      <c r="G98" s="141">
        <f>Rehab!K15+Rehab!K45</f>
        <v>0</v>
      </c>
      <c r="H98" s="141">
        <f>Rehab!L15</f>
        <v>232727.27272727274</v>
      </c>
      <c r="I98" s="141">
        <f>Rehab!K15+Rehab!K45</f>
        <v>0</v>
      </c>
    </row>
    <row r="99" spans="1:10" ht="15.75" x14ac:dyDescent="0.25">
      <c r="A99" s="3">
        <v>45931</v>
      </c>
      <c r="B99" s="141">
        <f>Rehab!E46+Rehab!E16</f>
        <v>190909.09090909091</v>
      </c>
      <c r="C99" s="141">
        <f>Rehab!F16+Rehab!F46</f>
        <v>0</v>
      </c>
      <c r="D99" s="141">
        <f>Rehab!G16</f>
        <v>1374545.4545454546</v>
      </c>
      <c r="E99" s="141">
        <f>Rehab!H16</f>
        <v>0</v>
      </c>
      <c r="F99" s="141">
        <f>Rehab!J16+Rehab!J46</f>
        <v>36363.636363636368</v>
      </c>
      <c r="G99" s="141">
        <f>Rehab!K16+Rehab!K46</f>
        <v>0</v>
      </c>
      <c r="H99" s="141">
        <f>Rehab!L16</f>
        <v>261818.18181818182</v>
      </c>
      <c r="I99" s="141">
        <f>Rehab!K16+Rehab!K46</f>
        <v>0</v>
      </c>
    </row>
    <row r="100" spans="1:10" ht="15.75" x14ac:dyDescent="0.25">
      <c r="A100" s="3">
        <v>46023</v>
      </c>
      <c r="B100" s="141">
        <f>Rehab!E47+Rehab!E17</f>
        <v>190909.09090909091</v>
      </c>
      <c r="C100" s="141">
        <f>Rehab!F17+Rehab!F47</f>
        <v>0</v>
      </c>
      <c r="D100" s="141">
        <f>Rehab!G17</f>
        <v>1527272.7272727273</v>
      </c>
      <c r="E100" s="141">
        <f>Rehab!H17</f>
        <v>0</v>
      </c>
      <c r="F100" s="141">
        <f>Rehab!J17+Rehab!J47</f>
        <v>36363.636363636368</v>
      </c>
      <c r="G100" s="141">
        <f>Rehab!K17+Rehab!K47</f>
        <v>0</v>
      </c>
      <c r="H100" s="141">
        <f>Rehab!L17</f>
        <v>290909.09090909094</v>
      </c>
      <c r="I100" s="141">
        <f>Rehab!K17+Rehab!K47</f>
        <v>0</v>
      </c>
    </row>
    <row r="101" spans="1:10" ht="15.75" x14ac:dyDescent="0.25">
      <c r="A101" s="3">
        <v>46113</v>
      </c>
      <c r="B101" s="141">
        <f>Rehab!E48+Rehab!E18</f>
        <v>190909.09090909091</v>
      </c>
      <c r="C101" s="141">
        <f>Rehab!F18+Rehab!F48</f>
        <v>0</v>
      </c>
      <c r="D101" s="141">
        <f>Rehab!G18</f>
        <v>1680000</v>
      </c>
      <c r="E101" s="141">
        <f>Rehab!H18</f>
        <v>0</v>
      </c>
      <c r="F101" s="141">
        <f>Rehab!J18+Rehab!J48</f>
        <v>36363.636363636368</v>
      </c>
      <c r="G101" s="141">
        <f>Rehab!K18+Rehab!K48</f>
        <v>0</v>
      </c>
      <c r="H101" s="141">
        <f>Rehab!L18</f>
        <v>320000.00000000006</v>
      </c>
      <c r="I101" s="141">
        <f>Rehab!K18+Rehab!K48</f>
        <v>0</v>
      </c>
    </row>
    <row r="102" spans="1:10" ht="15.75" x14ac:dyDescent="0.25">
      <c r="A102" s="3">
        <v>46204</v>
      </c>
      <c r="B102" s="141">
        <f>Rehab!E49+Rehab!E19</f>
        <v>0</v>
      </c>
      <c r="C102" s="141">
        <f>Rehab!F19+Rehab!F49</f>
        <v>0</v>
      </c>
      <c r="D102" s="141">
        <f>Rehab!G19</f>
        <v>1680000</v>
      </c>
      <c r="E102" s="141">
        <f>Rehab!H19</f>
        <v>0</v>
      </c>
      <c r="F102" s="141">
        <f>Rehab!J19+Rehab!J49</f>
        <v>0</v>
      </c>
      <c r="G102" s="141">
        <f>Rehab!K19+Rehab!K49</f>
        <v>0</v>
      </c>
      <c r="H102" s="141">
        <f>Rehab!L19</f>
        <v>320000.00000000006</v>
      </c>
      <c r="I102" s="141">
        <f>Rehab!K19+Rehab!K49</f>
        <v>0</v>
      </c>
    </row>
    <row r="103" spans="1:10" ht="15.75" x14ac:dyDescent="0.25">
      <c r="A103" s="3">
        <v>46296</v>
      </c>
      <c r="B103" s="141">
        <f>Rehab!E50+Rehab!E20</f>
        <v>0</v>
      </c>
      <c r="C103" s="141">
        <f>Rehab!F20+Rehab!F50</f>
        <v>0</v>
      </c>
      <c r="D103" s="141">
        <f>Rehab!G20</f>
        <v>1680000</v>
      </c>
      <c r="E103" s="141">
        <f>Rehab!H20</f>
        <v>0</v>
      </c>
      <c r="F103" s="141">
        <f>Rehab!J20+Rehab!J50</f>
        <v>0</v>
      </c>
      <c r="G103" s="141">
        <f>Rehab!K20+Rehab!K50</f>
        <v>0</v>
      </c>
      <c r="H103" s="141">
        <f>Rehab!L20</f>
        <v>320000.00000000006</v>
      </c>
      <c r="I103" s="141">
        <f>Rehab!K20+Rehab!K50</f>
        <v>0</v>
      </c>
    </row>
    <row r="104" spans="1:10" ht="15.75" x14ac:dyDescent="0.25">
      <c r="A104" s="3">
        <v>46388</v>
      </c>
      <c r="B104" s="141">
        <f>Rehab!E51+Rehab!E21</f>
        <v>0</v>
      </c>
      <c r="C104" s="141">
        <f>Rehab!F21+Rehab!F51</f>
        <v>0</v>
      </c>
      <c r="D104" s="141">
        <f>Rehab!G21</f>
        <v>1680000</v>
      </c>
      <c r="E104" s="141">
        <f>Rehab!H21</f>
        <v>0</v>
      </c>
      <c r="F104" s="141">
        <f>Rehab!J21+Rehab!J51</f>
        <v>0</v>
      </c>
      <c r="G104" s="141">
        <f>Rehab!K21+Rehab!K51</f>
        <v>0</v>
      </c>
      <c r="H104" s="141">
        <f>Rehab!L21</f>
        <v>320000.00000000006</v>
      </c>
      <c r="I104" s="141">
        <f>Rehab!K21+Rehab!K51</f>
        <v>0</v>
      </c>
    </row>
    <row r="105" spans="1:10" ht="15.75" x14ac:dyDescent="0.25">
      <c r="A105" s="3">
        <v>46478</v>
      </c>
      <c r="B105" s="141">
        <f>Rehab!E52+Rehab!E22</f>
        <v>0</v>
      </c>
      <c r="C105" s="141">
        <f>Rehab!F22+Rehab!F52</f>
        <v>0</v>
      </c>
      <c r="D105" s="141">
        <f>Rehab!G22</f>
        <v>1680000</v>
      </c>
      <c r="E105" s="141">
        <f>Rehab!H22</f>
        <v>0</v>
      </c>
      <c r="F105" s="141">
        <f>Rehab!J22+Rehab!J52</f>
        <v>0</v>
      </c>
      <c r="G105" s="141">
        <f>Rehab!K22+Rehab!K52</f>
        <v>0</v>
      </c>
      <c r="H105" s="141">
        <f>Rehab!L22</f>
        <v>320000.00000000006</v>
      </c>
      <c r="I105" s="141">
        <f>Rehab!K22+Rehab!K52</f>
        <v>0</v>
      </c>
    </row>
    <row r="106" spans="1:10" ht="15.75" x14ac:dyDescent="0.25">
      <c r="A106" s="3">
        <v>46569</v>
      </c>
      <c r="B106" s="141">
        <f>Rehab!E53+Rehab!E23</f>
        <v>0</v>
      </c>
      <c r="C106" s="141">
        <f>Rehab!F23+Rehab!F53</f>
        <v>0</v>
      </c>
      <c r="D106" s="141">
        <f>Rehab!G23</f>
        <v>1680000</v>
      </c>
      <c r="E106" s="141">
        <f>Rehab!H23</f>
        <v>0</v>
      </c>
      <c r="F106" s="141">
        <f>Rehab!J23+Rehab!J53</f>
        <v>0</v>
      </c>
      <c r="G106" s="141">
        <f>Rehab!K23+Rehab!K53</f>
        <v>0</v>
      </c>
      <c r="H106" s="141">
        <f>Rehab!L23</f>
        <v>320000.00000000006</v>
      </c>
      <c r="I106" s="141">
        <f>Rehab!K23+Rehab!K53</f>
        <v>0</v>
      </c>
    </row>
    <row r="107" spans="1:10" ht="15.75" x14ac:dyDescent="0.25">
      <c r="A107" s="3">
        <v>46661</v>
      </c>
      <c r="B107" s="141">
        <f>Rehab!E54+Rehab!E24</f>
        <v>0</v>
      </c>
      <c r="C107" s="141">
        <f>Rehab!F24+Rehab!F54</f>
        <v>0</v>
      </c>
      <c r="D107" s="141">
        <f>Rehab!G24</f>
        <v>1680000</v>
      </c>
      <c r="E107" s="141">
        <f>Rehab!H24</f>
        <v>0</v>
      </c>
      <c r="F107" s="141">
        <f>Rehab!J24+Rehab!J54</f>
        <v>0</v>
      </c>
      <c r="G107" s="141">
        <f>Rehab!K24+Rehab!K54</f>
        <v>0</v>
      </c>
      <c r="H107" s="141">
        <f>Rehab!L24</f>
        <v>320000.00000000006</v>
      </c>
      <c r="I107" s="141">
        <f>Rehab!K24+Rehab!K54</f>
        <v>0</v>
      </c>
    </row>
    <row r="108" spans="1:10" ht="15.75" x14ac:dyDescent="0.25">
      <c r="A108" s="3">
        <v>46753</v>
      </c>
      <c r="B108" s="141">
        <f>Rehab!E55+Rehab!E25</f>
        <v>0</v>
      </c>
      <c r="C108" s="141">
        <f>Rehab!F25+Rehab!F55</f>
        <v>0</v>
      </c>
      <c r="D108" s="141">
        <f>Rehab!G25</f>
        <v>1680000</v>
      </c>
      <c r="E108" s="141">
        <f>Rehab!H25</f>
        <v>0</v>
      </c>
      <c r="F108" s="141">
        <f>Rehab!J25+Rehab!J55</f>
        <v>0</v>
      </c>
      <c r="G108" s="141">
        <f>Rehab!K25+Rehab!K55</f>
        <v>0</v>
      </c>
      <c r="H108" s="141">
        <f>Rehab!L25</f>
        <v>320000.00000000006</v>
      </c>
      <c r="I108" s="141">
        <f>Rehab!K25+Rehab!K55</f>
        <v>0</v>
      </c>
    </row>
    <row r="109" spans="1:10" ht="15.75" x14ac:dyDescent="0.25">
      <c r="A109" s="3">
        <v>46844</v>
      </c>
      <c r="B109" s="141">
        <f>Rehab!E56+Rehab!E26</f>
        <v>0</v>
      </c>
      <c r="C109" s="141">
        <f>Rehab!F26+Rehab!F56</f>
        <v>0</v>
      </c>
      <c r="D109" s="141">
        <f>Rehab!G26</f>
        <v>1680000</v>
      </c>
      <c r="E109" s="141">
        <f>Rehab!H26</f>
        <v>0</v>
      </c>
      <c r="F109" s="141">
        <f>Rehab!J26+Rehab!J56</f>
        <v>0</v>
      </c>
      <c r="G109" s="141">
        <f>Rehab!K26+Rehab!K56</f>
        <v>0</v>
      </c>
      <c r="H109" s="141">
        <f>Rehab!L26</f>
        <v>320000.00000000006</v>
      </c>
      <c r="I109" s="141">
        <f>Rehab!K26+Rehab!K56</f>
        <v>0</v>
      </c>
    </row>
    <row r="110" spans="1:10" ht="15.75" x14ac:dyDescent="0.25">
      <c r="A110" s="3">
        <v>46935</v>
      </c>
      <c r="B110" s="141">
        <f>Rehab!E57+Rehab!E27</f>
        <v>0</v>
      </c>
      <c r="C110" s="141">
        <f>Rehab!F27+Rehab!F57</f>
        <v>0</v>
      </c>
      <c r="D110" s="141">
        <f>Rehab!G27</f>
        <v>1680000</v>
      </c>
      <c r="E110" s="141">
        <f>Rehab!H27</f>
        <v>0</v>
      </c>
      <c r="F110" s="141">
        <f>Rehab!J27+Rehab!J57</f>
        <v>0</v>
      </c>
      <c r="G110" s="141">
        <f>Rehab!K27+Rehab!K57</f>
        <v>0</v>
      </c>
      <c r="H110" s="141">
        <f>Rehab!L27</f>
        <v>320000.00000000006</v>
      </c>
      <c r="I110" s="141">
        <f>Rehab!K27+Rehab!K57</f>
        <v>0</v>
      </c>
      <c r="J110" s="37"/>
    </row>
    <row r="111" spans="1:10" x14ac:dyDescent="0.25">
      <c r="A111" s="67" t="s">
        <v>13</v>
      </c>
      <c r="B111" s="157">
        <f>SUM(B87:B110)</f>
        <v>2099999.9999999995</v>
      </c>
      <c r="C111" s="157">
        <f t="shared" ref="C111:I111" si="2">SUM(C87:C110)</f>
        <v>0</v>
      </c>
      <c r="D111" s="157">
        <f>D110</f>
        <v>1680000</v>
      </c>
      <c r="E111" s="157">
        <f t="shared" si="2"/>
        <v>0</v>
      </c>
      <c r="F111" s="157">
        <f t="shared" si="2"/>
        <v>399999.99999999994</v>
      </c>
      <c r="G111" s="157">
        <f t="shared" si="2"/>
        <v>182253.09</v>
      </c>
      <c r="H111" s="157">
        <f>H110</f>
        <v>320000.00000000006</v>
      </c>
      <c r="I111" s="157">
        <f t="shared" si="2"/>
        <v>182253.09</v>
      </c>
      <c r="J111" s="157">
        <f>E111+I111</f>
        <v>182253.09</v>
      </c>
    </row>
    <row r="114" spans="1:10" ht="30" x14ac:dyDescent="0.25">
      <c r="A114" s="66" t="s">
        <v>54</v>
      </c>
      <c r="B114" s="59" t="s">
        <v>57</v>
      </c>
      <c r="C114" s="60" t="s">
        <v>61</v>
      </c>
      <c r="D114" s="60" t="s">
        <v>58</v>
      </c>
      <c r="E114" s="60" t="s">
        <v>62</v>
      </c>
      <c r="F114" s="59" t="s">
        <v>64</v>
      </c>
      <c r="G114" s="60" t="s">
        <v>63</v>
      </c>
      <c r="H114" s="60" t="s">
        <v>65</v>
      </c>
      <c r="I114" s="60" t="s">
        <v>66</v>
      </c>
      <c r="J114" s="63" t="s">
        <v>68</v>
      </c>
    </row>
    <row r="115" spans="1:10" ht="15.75" x14ac:dyDescent="0.25">
      <c r="A115" s="69">
        <v>44835</v>
      </c>
      <c r="B115" s="139">
        <f>Trees!E4+Trees!O4+Trees!E34+Trees!O34+Trees!E64+Trees!O64+Trees!E94+Trees!O94+Trees!E124+Trees!E154+Trees!E184+Trees!E214</f>
        <v>0</v>
      </c>
      <c r="C115" s="139">
        <f>Trees!F4+Trees!P4+Trees!F34+Trees!P34+Trees!F64+Trees!P64+Trees!F94+Trees!P94+Trees!F124+Trees!F154+Trees!F184+Trees!F214</f>
        <v>0</v>
      </c>
      <c r="D115" s="139">
        <f>B115</f>
        <v>0</v>
      </c>
      <c r="E115" s="139">
        <f>C115</f>
        <v>0</v>
      </c>
      <c r="F115" s="139">
        <f>Trees!J4+Trees!T4+Trees!J34+Trees!T34+Trees!J64+Trees!T64+Trees!J94+Trees!T94+Trees!J124+Trees!J154+Trees!J184+Trees!J214</f>
        <v>0</v>
      </c>
      <c r="G115" s="139">
        <f>Trees!K4+Trees!U4+Trees!K34+Trees!U34+Trees!K64+Trees!U64+Trees!K94+Trees!U94+Trees!K124+Trees!K154+Trees!K184+Trees!K214</f>
        <v>0</v>
      </c>
      <c r="H115" s="139">
        <f>F115</f>
        <v>0</v>
      </c>
      <c r="I115" s="139">
        <f>G115</f>
        <v>0</v>
      </c>
      <c r="J115" s="138"/>
    </row>
    <row r="116" spans="1:10" ht="15.75" x14ac:dyDescent="0.25">
      <c r="A116" s="69">
        <v>44927</v>
      </c>
      <c r="B116" s="139">
        <f>Trees!E5+Trees!O5+Trees!E35+Trees!O35+Trees!E65+Trees!O65+Trees!E95+Trees!O95+Trees!E125+Trees!E155+Trees!E185+Trees!E215</f>
        <v>0</v>
      </c>
      <c r="C116" s="139">
        <f>Trees!F5+Trees!P5+Trees!F35+Trees!P35+Trees!F65+Trees!P65+Trees!F95+Trees!P95+Trees!F125+Trees!F155+Trees!F185+Trees!F215</f>
        <v>0</v>
      </c>
      <c r="D116" s="139">
        <f>D115+B116</f>
        <v>0</v>
      </c>
      <c r="E116" s="139">
        <f>E115+C116</f>
        <v>0</v>
      </c>
      <c r="F116" s="139">
        <f>Trees!J5+Trees!T5+Trees!J35+Trees!T35+Trees!J65+Trees!T65+Trees!J95+Trees!T95+Trees!J125+Trees!J155+Trees!J185+Trees!J215</f>
        <v>0</v>
      </c>
      <c r="G116" s="139">
        <f>Trees!K5+Trees!U5+Trees!K35+Trees!U35+Trees!K65+Trees!U65+Trees!K95+Trees!U95+Trees!K125+Trees!K155+Trees!K185+Trees!K215</f>
        <v>0</v>
      </c>
      <c r="H116" s="139">
        <f>H115+F116</f>
        <v>0</v>
      </c>
      <c r="I116" s="139">
        <f>I115+G116</f>
        <v>0</v>
      </c>
      <c r="J116" s="138"/>
    </row>
    <row r="117" spans="1:10" ht="15.75" x14ac:dyDescent="0.25">
      <c r="A117" s="69">
        <v>45017</v>
      </c>
      <c r="B117" s="139">
        <f>Trees!E6+Trees!O6+Trees!E36+Trees!O36+Trees!E66+Trees!O66+Trees!E96+Trees!O96+Trees!E126+Trees!E156+Trees!E186+Trees!E216</f>
        <v>0</v>
      </c>
      <c r="C117" s="139">
        <f>Trees!F6+Trees!P6+Trees!F36+Trees!P36+Trees!F66+Trees!P66+Trees!F96+Trees!P96+Trees!F126+Trees!F156+Trees!F186+Trees!F216</f>
        <v>0</v>
      </c>
      <c r="D117" s="139">
        <f t="shared" ref="D117:D138" si="3">D116+B117</f>
        <v>0</v>
      </c>
      <c r="E117" s="139">
        <f t="shared" ref="E117:E138" si="4">E116+C117</f>
        <v>0</v>
      </c>
      <c r="F117" s="139">
        <f>Trees!J6+Trees!T6+Trees!J36+Trees!T36+Trees!J66+Trees!T66+Trees!J96+Trees!T96+Trees!J126+Trees!J156+Trees!J186+Trees!J216</f>
        <v>0</v>
      </c>
      <c r="G117" s="139">
        <f>Trees!K6+Trees!U6+Trees!K36+Trees!U36+Trees!K66+Trees!U66+Trees!K96+Trees!U96+Trees!K126+Trees!K156+Trees!K186+Trees!K216</f>
        <v>0</v>
      </c>
      <c r="H117" s="139">
        <f t="shared" ref="H117:H138" si="5">H116+F117</f>
        <v>0</v>
      </c>
      <c r="I117" s="139">
        <f t="shared" ref="I117:I138" si="6">I116+G117</f>
        <v>0</v>
      </c>
      <c r="J117" s="138"/>
    </row>
    <row r="118" spans="1:10" ht="15.75" x14ac:dyDescent="0.25">
      <c r="A118" s="69">
        <v>45108</v>
      </c>
      <c r="B118" s="139">
        <f>Trees!E7+Trees!O7+Trees!E37+Trees!O37+Trees!E67+Trees!O67+Trees!E97+Trees!O97+Trees!E127+Trees!E157+Trees!E187+Trees!E217</f>
        <v>0</v>
      </c>
      <c r="C118" s="139">
        <f>Trees!F7+Trees!P7+Trees!F37+Trees!P37+Trees!F67+Trees!P67+Trees!F97+Trees!P97+Trees!F127+Trees!F157+Trees!F187+Trees!F217</f>
        <v>0</v>
      </c>
      <c r="D118" s="139">
        <f t="shared" si="3"/>
        <v>0</v>
      </c>
      <c r="E118" s="139">
        <f t="shared" si="4"/>
        <v>0</v>
      </c>
      <c r="F118" s="139">
        <f>Trees!J7+Trees!T7+Trees!J37+Trees!T37+Trees!J67+Trees!T67+Trees!J97+Trees!T97+Trees!J127+Trees!J157+Trees!J187+Trees!J217</f>
        <v>0</v>
      </c>
      <c r="G118" s="139">
        <f>Trees!K7+Trees!U7+Trees!K37+Trees!U37+Trees!K67+Trees!U67+Trees!K97+Trees!U97+Trees!K127+Trees!K157+Trees!K187+Trees!K217</f>
        <v>0</v>
      </c>
      <c r="H118" s="139">
        <f t="shared" si="5"/>
        <v>0</v>
      </c>
      <c r="I118" s="139">
        <f t="shared" si="6"/>
        <v>0</v>
      </c>
      <c r="J118" s="138"/>
    </row>
    <row r="119" spans="1:10" ht="15.75" x14ac:dyDescent="0.25">
      <c r="A119" s="69">
        <v>45200</v>
      </c>
      <c r="B119" s="139">
        <f>Trees!E8+Trees!O8+Trees!E38+Trees!O38+Trees!E68+Trees!O68+Trees!E98+Trees!O98+Trees!E128+Trees!E158+Trees!E188+Trees!E218</f>
        <v>0</v>
      </c>
      <c r="C119" s="139">
        <f>Trees!F8+Trees!P8+Trees!F38+Trees!P38+Trees!F68+Trees!P68+Trees!F98+Trees!P98+Trees!F128+Trees!F158+Trees!F188+Trees!F218</f>
        <v>0</v>
      </c>
      <c r="D119" s="139">
        <f t="shared" si="3"/>
        <v>0</v>
      </c>
      <c r="E119" s="139">
        <f t="shared" si="4"/>
        <v>0</v>
      </c>
      <c r="F119" s="139">
        <f>Trees!J8+Trees!T8+Trees!J38+Trees!T38+Trees!J68+Trees!T68+Trees!J98+Trees!T98+Trees!J128+Trees!J158+Trees!J188+Trees!J218</f>
        <v>0</v>
      </c>
      <c r="G119" s="139">
        <f>Trees!K8+Trees!U8+Trees!K38+Trees!U38+Trees!K68+Trees!U68+Trees!K98+Trees!U98+Trees!K128+Trees!K158+Trees!K188+Trees!K218</f>
        <v>0</v>
      </c>
      <c r="H119" s="139">
        <f t="shared" si="5"/>
        <v>0</v>
      </c>
      <c r="I119" s="139">
        <f t="shared" si="6"/>
        <v>0</v>
      </c>
      <c r="J119" s="138"/>
    </row>
    <row r="120" spans="1:10" ht="15.75" x14ac:dyDescent="0.25">
      <c r="A120" s="69">
        <v>45292</v>
      </c>
      <c r="B120" s="139">
        <f>Trees!E9+Trees!O9+Trees!E39+Trees!O39+Trees!E69+Trees!O69+Trees!E99+Trees!O99+Trees!E129+Trees!E159+Trees!E189+Trees!E219</f>
        <v>481497.00000000006</v>
      </c>
      <c r="C120" s="139">
        <f>Trees!F9+Trees!P9+Trees!F39+Trees!P39+Trees!F69+Trees!P69+Trees!F99+Trees!P99+Trees!F129+Trees!F159+Trees!F189+Trees!F219</f>
        <v>0</v>
      </c>
      <c r="D120" s="139">
        <f t="shared" si="3"/>
        <v>481497.00000000006</v>
      </c>
      <c r="E120" s="139">
        <f t="shared" si="4"/>
        <v>0</v>
      </c>
      <c r="F120" s="139">
        <f>Trees!J9+Trees!T9+Trees!J39+Trees!T39+Trees!J69+Trees!T69+Trees!J99+Trees!T99+Trees!J129+Trees!J159+Trees!J189+Trees!J219</f>
        <v>51899.818181818169</v>
      </c>
      <c r="G120" s="139">
        <f>Trees!K9+Trees!U9+Trees!K39+Trees!U39+Trees!K69+Trees!U69+Trees!K99+Trees!U99+Trees!K129+Trees!K159+Trees!K189+Trees!K219</f>
        <v>0</v>
      </c>
      <c r="H120" s="139">
        <f t="shared" si="5"/>
        <v>51899.818181818169</v>
      </c>
      <c r="I120" s="139">
        <f t="shared" si="6"/>
        <v>0</v>
      </c>
      <c r="J120" s="138"/>
    </row>
    <row r="121" spans="1:10" ht="15.75" x14ac:dyDescent="0.25">
      <c r="A121" s="69">
        <v>45383</v>
      </c>
      <c r="B121" s="139">
        <f>Trees!E10+Trees!O10+Trees!E40+Trees!O40+Trees!E70+Trees!O70+Trees!E100+Trees!O100+Trees!E130+Trees!E160+Trees!E190+Trees!E220</f>
        <v>481497.00000000006</v>
      </c>
      <c r="C121" s="139">
        <f>Trees!F10+Trees!P10+Trees!F40+Trees!P40+Trees!F70+Trees!P70+Trees!F100+Trees!P100+Trees!F130+Trees!F160+Trees!F190+Trees!F220</f>
        <v>0</v>
      </c>
      <c r="D121" s="139">
        <f t="shared" si="3"/>
        <v>962994.00000000012</v>
      </c>
      <c r="E121" s="139">
        <f t="shared" si="4"/>
        <v>0</v>
      </c>
      <c r="F121" s="139">
        <f>Trees!J10+Trees!T10+Trees!J40+Trees!T40+Trees!J70+Trees!T70+Trees!J100+Trees!T100+Trees!J130+Trees!J160+Trees!J190+Trees!J220</f>
        <v>51899.818181818169</v>
      </c>
      <c r="G121" s="139">
        <f>Trees!K10+Trees!U10+Trees!K40+Trees!U40+Trees!K70+Trees!U70+Trees!K100+Trees!U100+Trees!K130+Trees!K160+Trees!K190+Trees!K220</f>
        <v>0</v>
      </c>
      <c r="H121" s="139">
        <f t="shared" si="5"/>
        <v>103799.63636363634</v>
      </c>
      <c r="I121" s="139">
        <f t="shared" si="6"/>
        <v>0</v>
      </c>
      <c r="J121" s="138"/>
    </row>
    <row r="122" spans="1:10" ht="15.75" x14ac:dyDescent="0.25">
      <c r="A122" s="69">
        <v>45474</v>
      </c>
      <c r="B122" s="139">
        <f>Trees!E11+Trees!O11+Trees!E41+Trees!O41+Trees!E71+Trees!O71+Trees!E101+Trees!O101+Trees!E131+Trees!E161+Trees!E191+Trees!E221</f>
        <v>481497.00000000006</v>
      </c>
      <c r="C122" s="139">
        <f>Trees!F11+Trees!P11+Trees!F41+Trees!P41+Trees!F71+Trees!P71+Trees!F101+Trees!P101+Trees!F131+Trees!F161+Trees!F191+Trees!F221</f>
        <v>0</v>
      </c>
      <c r="D122" s="139">
        <f t="shared" si="3"/>
        <v>1444491.0000000002</v>
      </c>
      <c r="E122" s="139">
        <f t="shared" si="4"/>
        <v>0</v>
      </c>
      <c r="F122" s="139">
        <f>Trees!J11+Trees!T11+Trees!J41+Trees!T41+Trees!J71+Trees!T71+Trees!J101+Trees!T101+Trees!J131+Trees!J161+Trees!J191+Trees!J221</f>
        <v>51899.818181818169</v>
      </c>
      <c r="G122" s="139">
        <f>Trees!K11+Trees!U11+Trees!K41+Trees!U41+Trees!K71+Trees!U71+Trees!K101+Trees!U101+Trees!K131+Trees!K161+Trees!K191+Trees!K221</f>
        <v>8955.24</v>
      </c>
      <c r="H122" s="139">
        <f t="shared" si="5"/>
        <v>155699.4545454545</v>
      </c>
      <c r="I122" s="139">
        <f t="shared" si="6"/>
        <v>8955.24</v>
      </c>
      <c r="J122" s="138"/>
    </row>
    <row r="123" spans="1:10" ht="15.75" x14ac:dyDescent="0.25">
      <c r="A123" s="208">
        <v>45566</v>
      </c>
      <c r="B123" s="141">
        <f>Trees!E12+Trees!O12+Trees!E42+Trees!O42+Trees!E72+Trees!O72+Trees!E102+Trees!O102+Trees!E132+Trees!E162+Trees!E192+Trees!E222</f>
        <v>481497.00000000006</v>
      </c>
      <c r="C123" s="141">
        <f>Trees!F12+Trees!P12+Trees!F42+Trees!P42+Trees!F72+Trees!P72+Trees!F102+Trees!P102+Trees!F132+Trees!F162+Trees!F192+Trees!F222</f>
        <v>0</v>
      </c>
      <c r="D123" s="141">
        <f t="shared" si="3"/>
        <v>1925988.0000000002</v>
      </c>
      <c r="E123" s="141">
        <f t="shared" si="4"/>
        <v>0</v>
      </c>
      <c r="F123" s="141">
        <f>Trees!J12+Trees!T12+Trees!J42+Trees!T42+Trees!J72+Trees!T72+Trees!J102+Trees!T102+Trees!J132+Trees!J162+Trees!J192+Trees!J222</f>
        <v>51899.818181818169</v>
      </c>
      <c r="G123" s="141">
        <f>Trees!K12+Trees!U12+Trees!K42+Trees!U42+Trees!K72+Trees!U72+Trees!K102+Trees!U102+Trees!K132+Trees!K162+Trees!K192+Trees!K222</f>
        <v>0</v>
      </c>
      <c r="H123" s="141">
        <f t="shared" si="5"/>
        <v>207599.27272727268</v>
      </c>
      <c r="I123" s="141">
        <f t="shared" si="6"/>
        <v>8955.24</v>
      </c>
      <c r="J123" s="210"/>
    </row>
    <row r="124" spans="1:10" ht="15.75" x14ac:dyDescent="0.25">
      <c r="A124" s="3">
        <v>45658</v>
      </c>
      <c r="B124" s="141">
        <f>Trees!E13+Trees!O13+Trees!E43+Trees!O43+Trees!E73+Trees!O73+Trees!E103+Trees!O103+Trees!E133+Trees!E163+Trees!E193+Trees!E223</f>
        <v>481497.00000000006</v>
      </c>
      <c r="C124" s="141">
        <f>Trees!F13+Trees!P13+Trees!F43+Trees!P43+Trees!F73+Trees!P73+Trees!F103+Trees!P103+Trees!F133+Trees!F163+Trees!F193+Trees!F223</f>
        <v>0</v>
      </c>
      <c r="D124" s="141">
        <f t="shared" si="3"/>
        <v>2407485.0000000005</v>
      </c>
      <c r="E124" s="141">
        <f t="shared" si="4"/>
        <v>0</v>
      </c>
      <c r="F124" s="141">
        <f>Trees!J13+Trees!T13+Trees!J43+Trees!T43+Trees!J73+Trees!T73+Trees!J103+Trees!T103+Trees!J133+Trees!J163+Trees!J193+Trees!J223</f>
        <v>51899.818181818169</v>
      </c>
      <c r="G124" s="141">
        <f>Trees!K13+Trees!U13+Trees!K43+Trees!U43+Trees!K73+Trees!U73+Trees!K103+Trees!U103+Trees!K133+Trees!K163+Trees!K193+Trees!K223</f>
        <v>0</v>
      </c>
      <c r="H124" s="141">
        <f t="shared" si="5"/>
        <v>259499.09090909085</v>
      </c>
      <c r="I124" s="141">
        <f t="shared" si="6"/>
        <v>8955.24</v>
      </c>
    </row>
    <row r="125" spans="1:10" ht="15.75" x14ac:dyDescent="0.25">
      <c r="A125" s="3">
        <v>45748</v>
      </c>
      <c r="B125" s="141">
        <f>Trees!E14+Trees!O14+Trees!E44+Trees!O44+Trees!E74+Trees!O74+Trees!E104+Trees!O104+Trees!E134+Trees!E164+Trees!E194+Trees!E224</f>
        <v>481497.00000000006</v>
      </c>
      <c r="C125" s="141">
        <f>Trees!F14+Trees!P14+Trees!F44+Trees!P44+Trees!F74+Trees!P74+Trees!F104+Trees!P104+Trees!F134+Trees!F164+Trees!F194+Trees!F224</f>
        <v>0</v>
      </c>
      <c r="D125" s="141">
        <f t="shared" si="3"/>
        <v>2888982.0000000005</v>
      </c>
      <c r="E125" s="141">
        <f t="shared" si="4"/>
        <v>0</v>
      </c>
      <c r="F125" s="141">
        <f>Trees!J14+Trees!T14+Trees!J44+Trees!T44+Trees!J74+Trees!T74+Trees!J104+Trees!T104+Trees!J134+Trees!J164+Trees!J194+Trees!J224</f>
        <v>51899.818181818169</v>
      </c>
      <c r="G125" s="141">
        <f>Trees!K14+Trees!U14+Trees!K44+Trees!U44+Trees!K74+Trees!U74+Trees!K104+Trees!U104+Trees!K134+Trees!K164+Trees!K194+Trees!K224</f>
        <v>0</v>
      </c>
      <c r="H125" s="141">
        <f t="shared" si="5"/>
        <v>311398.909090909</v>
      </c>
      <c r="I125" s="141">
        <f t="shared" si="6"/>
        <v>8955.24</v>
      </c>
    </row>
    <row r="126" spans="1:10" ht="15.75" x14ac:dyDescent="0.25">
      <c r="A126" s="3">
        <v>45839</v>
      </c>
      <c r="B126" s="141">
        <f>Trees!E15+Trees!O15+Trees!E45+Trees!O45+Trees!E75+Trees!O75+Trees!E105+Trees!O105+Trees!E135+Trees!E165+Trees!E195+Trees!E225</f>
        <v>481497.00000000006</v>
      </c>
      <c r="C126" s="141">
        <f>Trees!F15+Trees!P15+Trees!F45+Trees!P45+Trees!F75+Trees!P75+Trees!F105+Trees!P105+Trees!F135+Trees!F165+Trees!F195+Trees!F225</f>
        <v>0</v>
      </c>
      <c r="D126" s="141">
        <f t="shared" si="3"/>
        <v>3370479.0000000005</v>
      </c>
      <c r="E126" s="141">
        <f t="shared" si="4"/>
        <v>0</v>
      </c>
      <c r="F126" s="141">
        <f>Trees!J15+Trees!T15+Trees!J45+Trees!T45+Trees!J75+Trees!T75+Trees!J105+Trees!T105+Trees!J135+Trees!J165+Trees!J195+Trees!J225</f>
        <v>51899.818181818169</v>
      </c>
      <c r="G126" s="141">
        <f>Trees!K15+Trees!U15+Trees!K45+Trees!U45+Trees!K75+Trees!U75+Trees!K105+Trees!U105+Trees!K135+Trees!K165+Trees!K195+Trees!K225</f>
        <v>0</v>
      </c>
      <c r="H126" s="141">
        <f t="shared" si="5"/>
        <v>363298.72727272718</v>
      </c>
      <c r="I126" s="141">
        <f t="shared" si="6"/>
        <v>8955.24</v>
      </c>
    </row>
    <row r="127" spans="1:10" ht="15.75" x14ac:dyDescent="0.25">
      <c r="A127" s="3">
        <v>45931</v>
      </c>
      <c r="B127" s="141">
        <f>Trees!E16+Trees!O16+Trees!E46+Trees!O46+Trees!E76+Trees!O76+Trees!E106+Trees!O106+Trees!E136+Trees!E166+Trees!E196+Trees!E226</f>
        <v>481497.00000000006</v>
      </c>
      <c r="C127" s="141">
        <f>Trees!F16+Trees!P16+Trees!F46+Trees!P46+Trees!F76+Trees!P76+Trees!F106+Trees!P106+Trees!F136+Trees!F166+Trees!F196+Trees!F226</f>
        <v>0</v>
      </c>
      <c r="D127" s="141">
        <f t="shared" si="3"/>
        <v>3851976.0000000005</v>
      </c>
      <c r="E127" s="141">
        <f t="shared" si="4"/>
        <v>0</v>
      </c>
      <c r="F127" s="141">
        <f>Trees!J16+Trees!T16+Trees!J46+Trees!T46+Trees!J76+Trees!T76+Trees!J106+Trees!T106+Trees!J136+Trees!J166+Trees!J196+Trees!J226</f>
        <v>51899.818181818169</v>
      </c>
      <c r="G127" s="141">
        <f>Trees!K16+Trees!U16+Trees!K46+Trees!U46+Trees!K76+Trees!U76+Trees!K106+Trees!U106+Trees!K136+Trees!K166+Trees!K196+Trees!K226</f>
        <v>0</v>
      </c>
      <c r="H127" s="141">
        <f t="shared" si="5"/>
        <v>415198.54545454535</v>
      </c>
      <c r="I127" s="141">
        <f t="shared" si="6"/>
        <v>8955.24</v>
      </c>
    </row>
    <row r="128" spans="1:10" ht="15.75" x14ac:dyDescent="0.25">
      <c r="A128" s="3">
        <v>46023</v>
      </c>
      <c r="B128" s="141">
        <f>Trees!E17+Trees!O17+Trees!E47+Trees!O47+Trees!E77+Trees!O77+Trees!E107+Trees!O107+Trees!E137+Trees!E167+Trees!E197+Trees!E227</f>
        <v>481497.00000000006</v>
      </c>
      <c r="C128" s="141">
        <f>Trees!F17+Trees!P17+Trees!F47+Trees!P47+Trees!F77+Trees!P77+Trees!F107+Trees!P107+Trees!F137+Trees!F167+Trees!F197+Trees!F227</f>
        <v>0</v>
      </c>
      <c r="D128" s="141">
        <f t="shared" si="3"/>
        <v>4333473.0000000009</v>
      </c>
      <c r="E128" s="141">
        <f t="shared" si="4"/>
        <v>0</v>
      </c>
      <c r="F128" s="141">
        <f>Trees!J17+Trees!T17+Trees!J47+Trees!T47+Trees!J77+Trees!T77+Trees!J107+Trees!T107+Trees!J137+Trees!J167+Trees!J197+Trees!J227</f>
        <v>51899.818181818169</v>
      </c>
      <c r="G128" s="141">
        <f>Trees!K17+Trees!U17+Trees!K47+Trees!U47+Trees!K77+Trees!U77+Trees!K107+Trees!U107+Trees!K137+Trees!K167+Trees!K197+Trees!K227</f>
        <v>0</v>
      </c>
      <c r="H128" s="141">
        <f t="shared" si="5"/>
        <v>467098.36363636353</v>
      </c>
      <c r="I128" s="141">
        <f t="shared" si="6"/>
        <v>8955.24</v>
      </c>
    </row>
    <row r="129" spans="1:10" ht="15.75" x14ac:dyDescent="0.25">
      <c r="A129" s="3">
        <v>46113</v>
      </c>
      <c r="B129" s="141">
        <f>Trees!E18+Trees!O18+Trees!E48+Trees!O48+Trees!E78+Trees!O78+Trees!E108+Trees!O108+Trees!E138+Trees!E168+Trees!E198+Trees!E228</f>
        <v>481497.00000000006</v>
      </c>
      <c r="C129" s="141">
        <f>Trees!F18+Trees!P18+Trees!F48+Trees!P48+Trees!F78+Trees!P78+Trees!F108+Trees!P108+Trees!F138+Trees!F168+Trees!F198+Trees!F228</f>
        <v>0</v>
      </c>
      <c r="D129" s="141">
        <f t="shared" si="3"/>
        <v>4814970.0000000009</v>
      </c>
      <c r="E129" s="141">
        <f t="shared" si="4"/>
        <v>0</v>
      </c>
      <c r="F129" s="141">
        <f>Trees!J18+Trees!T18+Trees!J48+Trees!T48+Trees!J78+Trees!T78+Trees!J108+Trees!T108+Trees!J138+Trees!J168+Trees!J198+Trees!J228</f>
        <v>51899.818181818169</v>
      </c>
      <c r="G129" s="141">
        <f>Trees!K18+Trees!U18+Trees!K48+Trees!U48+Trees!K78+Trees!U78+Trees!K108+Trees!U108+Trees!K138+Trees!K168+Trees!K198+Trees!K228</f>
        <v>0</v>
      </c>
      <c r="H129" s="141">
        <f t="shared" si="5"/>
        <v>518998.18181818171</v>
      </c>
      <c r="I129" s="141">
        <f t="shared" si="6"/>
        <v>8955.24</v>
      </c>
    </row>
    <row r="130" spans="1:10" ht="15.75" x14ac:dyDescent="0.25">
      <c r="A130" s="3">
        <v>46204</v>
      </c>
      <c r="B130" s="141">
        <f>Trees!E19+Trees!O19+Trees!E49+Trees!O49+Trees!E79+Trees!O79+Trees!E109+Trees!O109+Trees!E139+Trees!E169+Trees!E199+Trees!E229</f>
        <v>481497.00000000006</v>
      </c>
      <c r="C130" s="141">
        <f>Trees!F19+Trees!P19+Trees!F49+Trees!P49+Trees!F79+Trees!P79+Trees!F109+Trees!P109+Trees!F139+Trees!F169+Trees!F199+Trees!F229</f>
        <v>0</v>
      </c>
      <c r="D130" s="141">
        <f t="shared" si="3"/>
        <v>5296467.0000000009</v>
      </c>
      <c r="E130" s="141">
        <f t="shared" si="4"/>
        <v>0</v>
      </c>
      <c r="F130" s="141">
        <f>Trees!J19+Trees!T19+Trees!J49+Trees!T49+Trees!J79+Trees!T79+Trees!J109+Trees!T109+Trees!J139+Trees!J169+Trees!J199+Trees!J229</f>
        <v>51899.818181818169</v>
      </c>
      <c r="G130" s="141">
        <f>Trees!K19+Trees!U19+Trees!K49+Trees!U49+Trees!K79+Trees!U79+Trees!K109+Trees!U109+Trees!K139+Trees!K169+Trees!K199+Trees!K229</f>
        <v>0</v>
      </c>
      <c r="H130" s="141">
        <f t="shared" si="5"/>
        <v>570897.99999999988</v>
      </c>
      <c r="I130" s="141">
        <f t="shared" si="6"/>
        <v>8955.24</v>
      </c>
    </row>
    <row r="131" spans="1:10" ht="15.75" x14ac:dyDescent="0.25">
      <c r="A131" s="3">
        <v>46296</v>
      </c>
      <c r="B131" s="141">
        <f>Trees!E20+Trees!O20+Trees!E50+Trees!O50+Trees!E80+Trees!O80+Trees!E110+Trees!O110+Trees!E140+Trees!E170+Trees!E200+Trees!E230</f>
        <v>0</v>
      </c>
      <c r="C131" s="141">
        <f>Trees!F20+Trees!P20+Trees!F50+Trees!P50+Trees!F80+Trees!P80+Trees!F110+Trees!P110+Trees!F140+Trees!F170+Trees!F200+Trees!F230</f>
        <v>0</v>
      </c>
      <c r="D131" s="141">
        <f t="shared" si="3"/>
        <v>5296467.0000000009</v>
      </c>
      <c r="E131" s="141">
        <f t="shared" si="4"/>
        <v>0</v>
      </c>
      <c r="F131" s="141">
        <f>Trees!J20+Trees!T20+Trees!J50+Trees!T50+Trees!J80+Trees!T80+Trees!J110+Trees!T110+Trees!J140+Trees!J170+Trees!J200+Trees!J230</f>
        <v>0</v>
      </c>
      <c r="G131" s="141">
        <f>Trees!K20+Trees!U20+Trees!K50+Trees!U50+Trees!K80+Trees!U80+Trees!K110+Trees!U110+Trees!K140+Trees!K170+Trees!K200+Trees!K230</f>
        <v>0</v>
      </c>
      <c r="H131" s="141">
        <f t="shared" si="5"/>
        <v>570897.99999999988</v>
      </c>
      <c r="I131" s="141">
        <f t="shared" si="6"/>
        <v>8955.24</v>
      </c>
    </row>
    <row r="132" spans="1:10" ht="15.75" x14ac:dyDescent="0.25">
      <c r="A132" s="3">
        <v>46388</v>
      </c>
      <c r="B132" s="141">
        <f>Trees!E21+Trees!O21+Trees!E51+Trees!O51+Trees!E81+Trees!O81+Trees!E111+Trees!O111+Trees!E141+Trees!E171+Trees!E201+Trees!E231</f>
        <v>0</v>
      </c>
      <c r="C132" s="141">
        <f>Trees!F21+Trees!P21+Trees!F51+Trees!P51+Trees!F81+Trees!P81+Trees!F111+Trees!P111+Trees!F141+Trees!F171+Trees!F201+Trees!F231</f>
        <v>0</v>
      </c>
      <c r="D132" s="141">
        <f t="shared" si="3"/>
        <v>5296467.0000000009</v>
      </c>
      <c r="E132" s="141">
        <f t="shared" si="4"/>
        <v>0</v>
      </c>
      <c r="F132" s="141">
        <f>Trees!J21+Trees!T21+Trees!J51+Trees!T51+Trees!J81+Trees!T81+Trees!J111+Trees!T111+Trees!J141+Trees!J171+Trees!J201+Trees!J231</f>
        <v>0</v>
      </c>
      <c r="G132" s="141">
        <f>Trees!K21+Trees!U21+Trees!K51+Trees!U51+Trees!K81+Trees!U81+Trees!K111+Trees!U111+Trees!K141+Trees!K171+Trees!K201+Trees!K231</f>
        <v>0</v>
      </c>
      <c r="H132" s="141">
        <f t="shared" si="5"/>
        <v>570897.99999999988</v>
      </c>
      <c r="I132" s="141">
        <f t="shared" si="6"/>
        <v>8955.24</v>
      </c>
    </row>
    <row r="133" spans="1:10" ht="15.75" x14ac:dyDescent="0.25">
      <c r="A133" s="3">
        <v>46478</v>
      </c>
      <c r="B133" s="141">
        <f>Trees!E22+Trees!O22+Trees!E52+Trees!O52+Trees!E82+Trees!O82+Trees!E112+Trees!O112+Trees!E142+Trees!E172+Trees!E202+Trees!E232</f>
        <v>0</v>
      </c>
      <c r="C133" s="141">
        <f>Trees!F22+Trees!P22+Trees!F52+Trees!P52+Trees!F82+Trees!P82+Trees!F112+Trees!P112+Trees!F142+Trees!F172+Trees!F202+Trees!F232</f>
        <v>0</v>
      </c>
      <c r="D133" s="141">
        <f t="shared" si="3"/>
        <v>5296467.0000000009</v>
      </c>
      <c r="E133" s="141">
        <f t="shared" si="4"/>
        <v>0</v>
      </c>
      <c r="F133" s="141">
        <f>Trees!J22+Trees!T22+Trees!J52+Trees!T52+Trees!J82+Trees!T82+Trees!J112+Trees!T112+Trees!J142+Trees!J172+Trees!J202+Trees!J232</f>
        <v>0</v>
      </c>
      <c r="G133" s="141">
        <f>Trees!K22+Trees!U22+Trees!K52+Trees!U52+Trees!K82+Trees!U82+Trees!K112+Trees!U112+Trees!K142+Trees!K172+Trees!K202+Trees!K232</f>
        <v>0</v>
      </c>
      <c r="H133" s="141">
        <f t="shared" si="5"/>
        <v>570897.99999999988</v>
      </c>
      <c r="I133" s="141">
        <f t="shared" si="6"/>
        <v>8955.24</v>
      </c>
    </row>
    <row r="134" spans="1:10" ht="15.75" x14ac:dyDescent="0.25">
      <c r="A134" s="3">
        <v>46569</v>
      </c>
      <c r="B134" s="141">
        <f>Trees!E23+Trees!O23+Trees!E53+Trees!O53+Trees!E83+Trees!O83+Trees!E113+Trees!O113+Trees!E143+Trees!E173+Trees!E203+Trees!E233</f>
        <v>0</v>
      </c>
      <c r="C134" s="141">
        <f>Trees!F23+Trees!P23+Trees!F53+Trees!P53+Trees!F83+Trees!P83+Trees!F113+Trees!P113+Trees!F143+Trees!F173+Trees!F203+Trees!F233</f>
        <v>0</v>
      </c>
      <c r="D134" s="141">
        <f t="shared" si="3"/>
        <v>5296467.0000000009</v>
      </c>
      <c r="E134" s="141">
        <f t="shared" si="4"/>
        <v>0</v>
      </c>
      <c r="F134" s="141">
        <f>Trees!J23+Trees!T23+Trees!J53+Trees!T53+Trees!J83+Trees!T83+Trees!J113+Trees!T113+Trees!J143+Trees!J173+Trees!J203+Trees!J233</f>
        <v>0</v>
      </c>
      <c r="G134" s="141">
        <f>Trees!K23+Trees!U23+Trees!K53+Trees!U53+Trees!K83+Trees!U83+Trees!K113+Trees!U113+Trees!K143+Trees!K173+Trees!K203+Trees!K233</f>
        <v>0</v>
      </c>
      <c r="H134" s="141">
        <f t="shared" si="5"/>
        <v>570897.99999999988</v>
      </c>
      <c r="I134" s="141">
        <f t="shared" si="6"/>
        <v>8955.24</v>
      </c>
    </row>
    <row r="135" spans="1:10" ht="15.75" x14ac:dyDescent="0.25">
      <c r="A135" s="3">
        <v>46661</v>
      </c>
      <c r="B135" s="141">
        <f>Trees!E24+Trees!O24+Trees!E54+Trees!O54+Trees!E84+Trees!O84+Trees!E114+Trees!O114+Trees!E144+Trees!E174+Trees!E204+Trees!E234</f>
        <v>0</v>
      </c>
      <c r="C135" s="141">
        <f>Trees!F24+Trees!P24+Trees!F54+Trees!P54+Trees!F84+Trees!P84+Trees!F114+Trees!P114+Trees!F144+Trees!F174+Trees!F204+Trees!F234</f>
        <v>0</v>
      </c>
      <c r="D135" s="141">
        <f t="shared" si="3"/>
        <v>5296467.0000000009</v>
      </c>
      <c r="E135" s="141">
        <f t="shared" si="4"/>
        <v>0</v>
      </c>
      <c r="F135" s="141">
        <f>Trees!J24+Trees!T24+Trees!J54+Trees!T54+Trees!J84+Trees!T84+Trees!J114+Trees!T114+Trees!J144+Trees!J174+Trees!J204+Trees!J234</f>
        <v>0</v>
      </c>
      <c r="G135" s="141">
        <f>Trees!K24+Trees!U24+Trees!K54+Trees!U54+Trees!K84+Trees!U84+Trees!K114+Trees!U114+Trees!K144+Trees!K174+Trees!K204+Trees!K234</f>
        <v>0</v>
      </c>
      <c r="H135" s="141">
        <f t="shared" si="5"/>
        <v>570897.99999999988</v>
      </c>
      <c r="I135" s="141">
        <f t="shared" si="6"/>
        <v>8955.24</v>
      </c>
    </row>
    <row r="136" spans="1:10" ht="15.75" x14ac:dyDescent="0.25">
      <c r="A136" s="3">
        <v>46753</v>
      </c>
      <c r="B136" s="141">
        <f>Trees!E25+Trees!O25+Trees!E55+Trees!O55+Trees!E85+Trees!O85+Trees!E115+Trees!O115+Trees!E145+Trees!E175+Trees!E205+Trees!E235</f>
        <v>0</v>
      </c>
      <c r="C136" s="141">
        <f>Trees!F25+Trees!P25+Trees!F55+Trees!P55+Trees!F85+Trees!P85+Trees!F115+Trees!P115+Trees!F145+Trees!F175+Trees!F205+Trees!F235</f>
        <v>0</v>
      </c>
      <c r="D136" s="141">
        <f t="shared" si="3"/>
        <v>5296467.0000000009</v>
      </c>
      <c r="E136" s="141">
        <f t="shared" si="4"/>
        <v>0</v>
      </c>
      <c r="F136" s="141">
        <f>Trees!J25+Trees!T25+Trees!J55+Trees!T55+Trees!J85+Trees!T85+Trees!J115+Trees!T115+Trees!J145+Trees!J175+Trees!J205+Trees!J235</f>
        <v>0</v>
      </c>
      <c r="G136" s="141">
        <f>Trees!K25+Trees!U25+Trees!K55+Trees!U55+Trees!K85+Trees!U85+Trees!K115+Trees!U115+Trees!K145+Trees!K175+Trees!K205+Trees!K235</f>
        <v>0</v>
      </c>
      <c r="H136" s="141">
        <f t="shared" si="5"/>
        <v>570897.99999999988</v>
      </c>
      <c r="I136" s="141">
        <f t="shared" si="6"/>
        <v>8955.24</v>
      </c>
    </row>
    <row r="137" spans="1:10" ht="15.75" x14ac:dyDescent="0.25">
      <c r="A137" s="3">
        <v>46844</v>
      </c>
      <c r="B137" s="141">
        <f>Trees!E26+Trees!O26+Trees!E56+Trees!O56+Trees!E86+Trees!O86+Trees!E116+Trees!O116+Trees!E146+Trees!E176+Trees!E206+Trees!E236</f>
        <v>0</v>
      </c>
      <c r="C137" s="141">
        <f>Trees!F26+Trees!P26+Trees!F56+Trees!P56+Trees!F86+Trees!P86+Trees!F116+Trees!P116+Trees!F146+Trees!F176+Trees!F206+Trees!F236</f>
        <v>0</v>
      </c>
      <c r="D137" s="141">
        <f t="shared" si="3"/>
        <v>5296467.0000000009</v>
      </c>
      <c r="E137" s="141">
        <f t="shared" si="4"/>
        <v>0</v>
      </c>
      <c r="F137" s="141">
        <f>Trees!J26+Trees!T26+Trees!J56+Trees!T56+Trees!J86+Trees!T86+Trees!J116+Trees!T116+Trees!J146+Trees!J176+Trees!J206+Trees!J236</f>
        <v>0</v>
      </c>
      <c r="G137" s="141">
        <f>Trees!K26+Trees!U26+Trees!K56+Trees!U56+Trees!K86+Trees!U86+Trees!K116+Trees!U116+Trees!K146+Trees!K176+Trees!K206+Trees!K236</f>
        <v>0</v>
      </c>
      <c r="H137" s="141">
        <f t="shared" si="5"/>
        <v>570897.99999999988</v>
      </c>
      <c r="I137" s="141">
        <f t="shared" si="6"/>
        <v>8955.24</v>
      </c>
    </row>
    <row r="138" spans="1:10" ht="15.75" x14ac:dyDescent="0.25">
      <c r="A138" s="3">
        <v>46935</v>
      </c>
      <c r="B138" s="141">
        <f>Trees!E27+Trees!O27+Trees!E57+Trees!O57+Trees!E87+Trees!O87+Trees!E117+Trees!O117+Trees!E147+Trees!E177+Trees!E207+Trees!E237</f>
        <v>0</v>
      </c>
      <c r="C138" s="141">
        <f>Trees!F27+Trees!P27+Trees!F57+Trees!P57+Trees!F87+Trees!P87+Trees!F117+Trees!P117+Trees!F147+Trees!F177+Trees!F207+Trees!F237</f>
        <v>0</v>
      </c>
      <c r="D138" s="141">
        <f t="shared" si="3"/>
        <v>5296467.0000000009</v>
      </c>
      <c r="E138" s="141">
        <f t="shared" si="4"/>
        <v>0</v>
      </c>
      <c r="F138" s="141">
        <f>Trees!J27+Trees!T27+Trees!J57+Trees!T57+Trees!J87+Trees!T87+Trees!J117+Trees!T117+Trees!J147+Trees!J177+Trees!J207+Trees!J237</f>
        <v>0</v>
      </c>
      <c r="G138" s="141">
        <f>Trees!K27+Trees!U27+Trees!K57+Trees!U57+Trees!K87+Trees!U87+Trees!K117+Trees!U117+Trees!K147+Trees!K177+Trees!K207+Trees!K237</f>
        <v>0</v>
      </c>
      <c r="H138" s="141">
        <f t="shared" si="5"/>
        <v>570897.99999999988</v>
      </c>
      <c r="I138" s="141">
        <f t="shared" si="6"/>
        <v>8955.24</v>
      </c>
    </row>
    <row r="139" spans="1:10" x14ac:dyDescent="0.25">
      <c r="A139" s="144" t="s">
        <v>13</v>
      </c>
      <c r="B139" s="121">
        <f>Trees!E28+Trees!O28+Trees!E58+Trees!O58+Trees!E88+Trees!O88+Trees!E118+Trees!O118+Trees!E148+Trees!E178+Trees!E208+Trees!E238</f>
        <v>5296467</v>
      </c>
      <c r="C139" s="121">
        <f>Trees!F28+Trees!P28+Trees!F58+Trees!P58+Trees!F88+Trees!P88+Trees!F118+Trees!P118+Trees!F148+Trees!F178+Trees!F208+Trees!F238</f>
        <v>0</v>
      </c>
      <c r="D139" s="121">
        <f>D138</f>
        <v>5296467.0000000009</v>
      </c>
      <c r="E139" s="121">
        <f>E138</f>
        <v>0</v>
      </c>
      <c r="F139" s="121">
        <f>Trees!J28+Trees!T28+Trees!J58+Trees!T58+Trees!J88+Trees!T88+Trees!J118+Trees!T118+Trees!J148+Trees!J178+Trees!J208+Trees!J238</f>
        <v>570898</v>
      </c>
      <c r="G139" s="121">
        <f>Trees!K28+Trees!U28+Trees!K58+Trees!U58+Trees!K88+Trees!U88+Trees!K118+Trees!U118+Trees!K148+Trees!K178+Trees!K208+Trees!K238</f>
        <v>8955.24</v>
      </c>
      <c r="H139" s="121">
        <f>H138</f>
        <v>570897.99999999988</v>
      </c>
      <c r="I139" s="121">
        <f>I138</f>
        <v>8955.24</v>
      </c>
      <c r="J139" s="145">
        <f>E139+I139</f>
        <v>8955.24</v>
      </c>
    </row>
    <row r="140" spans="1:10" x14ac:dyDescent="0.25">
      <c r="B140" s="6"/>
      <c r="C140" s="37"/>
      <c r="D140" s="37"/>
      <c r="E140" s="37"/>
      <c r="F140" s="6"/>
      <c r="G140" s="37"/>
      <c r="H140" s="37"/>
      <c r="I140" s="37"/>
    </row>
    <row r="141" spans="1:10" x14ac:dyDescent="0.25">
      <c r="E141" s="37"/>
    </row>
    <row r="143" spans="1:10" ht="30" x14ac:dyDescent="0.25">
      <c r="A143" s="66" t="s">
        <v>19</v>
      </c>
      <c r="B143" s="59" t="s">
        <v>57</v>
      </c>
      <c r="C143" s="60" t="s">
        <v>61</v>
      </c>
      <c r="D143" s="60" t="s">
        <v>58</v>
      </c>
      <c r="E143" s="60" t="s">
        <v>62</v>
      </c>
      <c r="F143" s="59" t="s">
        <v>64</v>
      </c>
      <c r="G143" s="60" t="s">
        <v>63</v>
      </c>
      <c r="H143" s="60" t="s">
        <v>65</v>
      </c>
      <c r="I143" s="60" t="s">
        <v>66</v>
      </c>
      <c r="J143" s="63" t="s">
        <v>68</v>
      </c>
    </row>
    <row r="144" spans="1:10" ht="15.75" x14ac:dyDescent="0.25">
      <c r="A144" s="69">
        <v>44835</v>
      </c>
      <c r="B144" s="139">
        <f>Generators!E4+Generators!E34+Generators!E64+Generators!E94+Generators!E124+Generators!E154+Generators!E184+Generators!E214+Generators!E244+Generators!E274+Generators!E304+Generators!E334+Generators!E364+Generators!E394+Generators!E424+Generators!E454+Generators!E484+Generators!E514</f>
        <v>0</v>
      </c>
      <c r="C144" s="139">
        <f>Generators!F4+Generators!F34+Generators!F64+Generators!F94+Generators!F124+Generators!F154+Generators!F184+Generators!F214+Generators!F244+Generators!F274+Generators!F304+Generators!F334+Generators!F364+Generators!F394+Generators!F424+Generators!F454+Generators!F484+Generators!F514</f>
        <v>0</v>
      </c>
      <c r="D144" s="139">
        <f>B144</f>
        <v>0</v>
      </c>
      <c r="E144" s="139">
        <f>C144</f>
        <v>0</v>
      </c>
      <c r="F144" s="139">
        <f>Generators!J4+Generators!J34+Generators!J64+Generators!J94+Generators!J124+Generators!J154+Generators!J184+Generators!J214+Generators!J244+Generators!J274+Generators!J304+Generators!J334+Generators!J364+Generators!J394+Generators!J424+Generators!J454+Generators!J484+Generators!J514</f>
        <v>0</v>
      </c>
      <c r="G144" s="139">
        <f>Generators!K4+Generators!K34+Generators!K64+Generators!K94+Generators!K124+Generators!K154+Generators!K184+Generators!K214+Generators!K244+Generators!K274+Generators!K304+Generators!K334+Generators!K364+Generators!K394+Generators!K424+Generators!K454+Generators!K484+Generators!K514</f>
        <v>0</v>
      </c>
      <c r="H144" s="139">
        <f>F144</f>
        <v>0</v>
      </c>
      <c r="I144" s="139">
        <f>G144</f>
        <v>0</v>
      </c>
      <c r="J144" s="140">
        <f>E144+I144</f>
        <v>0</v>
      </c>
    </row>
    <row r="145" spans="1:10" ht="15.75" x14ac:dyDescent="0.25">
      <c r="A145" s="69">
        <v>44927</v>
      </c>
      <c r="B145" s="139">
        <f>Generators!E5+Generators!E35+Generators!E65+Generators!E95+Generators!E125+Generators!E155+Generators!E185+Generators!E215+Generators!E245+Generators!E275+Generators!E305+Generators!E335+Generators!E365+Generators!E395+Generators!E425+Generators!E455+Generators!E485+Generators!E515</f>
        <v>0</v>
      </c>
      <c r="C145" s="139">
        <f>Generators!F5+Generators!F35+Generators!F65+Generators!F95+Generators!F125+Generators!F155+Generators!F185+Generators!F215+Generators!F245+Generators!F275+Generators!F305+Generators!F335+Generators!F365+Generators!F395+Generators!F425+Generators!F455+Generators!F485+Generators!F515</f>
        <v>0</v>
      </c>
      <c r="D145" s="139">
        <f>D144+B145</f>
        <v>0</v>
      </c>
      <c r="E145" s="139">
        <f>E144+C145</f>
        <v>0</v>
      </c>
      <c r="F145" s="139">
        <f>Generators!J5+Generators!J35+Generators!J65+Generators!J95+Generators!J125+Generators!J155+Generators!J185+Generators!J215+Generators!J245+Generators!J275+Generators!J305+Generators!J335+Generators!J365+Generators!J395+Generators!J425+Generators!J455+Generators!J485+Generators!J515</f>
        <v>0</v>
      </c>
      <c r="G145" s="139">
        <v>0</v>
      </c>
      <c r="H145" s="139">
        <f>H144+F145</f>
        <v>0</v>
      </c>
      <c r="I145" s="139">
        <f>I144+G145</f>
        <v>0</v>
      </c>
      <c r="J145" s="140">
        <f t="shared" ref="J145:J168" si="7">E145+I145</f>
        <v>0</v>
      </c>
    </row>
    <row r="146" spans="1:10" ht="15.75" x14ac:dyDescent="0.25">
      <c r="A146" s="69">
        <v>45017</v>
      </c>
      <c r="B146" s="139">
        <f>Generators!E6+Generators!E36+Generators!E66+Generators!E96+Generators!E126+Generators!E156+Generators!E186+Generators!E216+Generators!E246+Generators!E276+Generators!E306+Generators!E336+Generators!E366+Generators!E396+Generators!E426+Generators!E456+Generators!E486+Generators!E516</f>
        <v>0</v>
      </c>
      <c r="C146" s="139">
        <f>Generators!F6+Generators!F36+Generators!F66+Generators!F96+Generators!F126+Generators!F156+Generators!F186+Generators!F216+Generators!F246+Generators!F276+Generators!F306+Generators!F336+Generators!F366+Generators!F396+Generators!F426+Generators!F456+Generators!F486+Generators!F516</f>
        <v>0</v>
      </c>
      <c r="D146" s="139">
        <f t="shared" ref="D146:D167" si="8">D145+B146</f>
        <v>0</v>
      </c>
      <c r="E146" s="139">
        <f t="shared" ref="E146:E167" si="9">E145+C146</f>
        <v>0</v>
      </c>
      <c r="F146" s="139">
        <f>Generators!J6+Generators!J36+Generators!J66+Generators!J96+Generators!J126+Generators!J156+Generators!J186+Generators!J216+Generators!J246+Generators!J276+Generators!J306+Generators!J336+Generators!J366+Generators!J396+Generators!J426+Generators!J456+Generators!J486+Generators!J516</f>
        <v>0</v>
      </c>
      <c r="G146" s="139">
        <v>0</v>
      </c>
      <c r="H146" s="139">
        <f t="shared" ref="H146:H167" si="10">H145+F146</f>
        <v>0</v>
      </c>
      <c r="I146" s="139">
        <f t="shared" ref="I146:I167" si="11">I145+G146</f>
        <v>0</v>
      </c>
      <c r="J146" s="140">
        <f t="shared" si="7"/>
        <v>0</v>
      </c>
    </row>
    <row r="147" spans="1:10" ht="15.75" x14ac:dyDescent="0.25">
      <c r="A147" s="69">
        <v>45108</v>
      </c>
      <c r="B147" s="139">
        <f>Generators!E7+Generators!E37+Generators!E67+Generators!E97+Generators!E127+Generators!E157+Generators!E187+Generators!E217+Generators!E247+Generators!E277+Generators!E307+Generators!E337+Generators!E367+Generators!E397+Generators!E427+Generators!E457+Generators!E487+Generators!E517</f>
        <v>0</v>
      </c>
      <c r="C147" s="139">
        <f>Generators!F7+Generators!F37+Generators!F67+Generators!F97+Generators!F127+Generators!F157+Generators!F187+Generators!F217+Generators!F247+Generators!F277+Generators!F307+Generators!F337+Generators!F367+Generators!F397+Generators!F427+Generators!F457+Generators!F487+Generators!F517</f>
        <v>0</v>
      </c>
      <c r="D147" s="139">
        <f t="shared" si="8"/>
        <v>0</v>
      </c>
      <c r="E147" s="139">
        <f t="shared" si="9"/>
        <v>0</v>
      </c>
      <c r="F147" s="139">
        <f>Generators!J7+Generators!J37+Generators!J67+Generators!J97+Generators!J127+Generators!J157+Generators!J187+Generators!J217+Generators!J247+Generators!J277+Generators!J307+Generators!J337+Generators!J367+Generators!J397+Generators!J427+Generators!J457+Generators!J487+Generators!J517</f>
        <v>0</v>
      </c>
      <c r="G147" s="139">
        <v>0</v>
      </c>
      <c r="H147" s="139">
        <f t="shared" si="10"/>
        <v>0</v>
      </c>
      <c r="I147" s="139">
        <f t="shared" si="11"/>
        <v>0</v>
      </c>
      <c r="J147" s="140">
        <f t="shared" si="7"/>
        <v>0</v>
      </c>
    </row>
    <row r="148" spans="1:10" ht="15.75" x14ac:dyDescent="0.25">
      <c r="A148" s="69">
        <v>45200</v>
      </c>
      <c r="B148" s="139">
        <f>Generators!E8+Generators!E38+Generators!E68+Generators!E98+Generators!E128+Generators!E158+Generators!E188+Generators!E218+Generators!E248+Generators!E278+Generators!E308+Generators!E338+Generators!E368+Generators!E398+Generators!E428+Generators!E458+Generators!E488+Generators!E518</f>
        <v>204562.5</v>
      </c>
      <c r="C148" s="139">
        <f>Generators!F8+Generators!F38+Generators!F68+Generators!F98+Generators!F128+Generators!F158+Generators!F188+Generators!F218+Generators!F248+Generators!F278+Generators!F308+Generators!F338+Generators!F368+Generators!F398+Generators!F428+Generators!F458+Generators!F488+Generators!F518</f>
        <v>0</v>
      </c>
      <c r="D148" s="139">
        <f t="shared" si="8"/>
        <v>204562.5</v>
      </c>
      <c r="E148" s="139">
        <f t="shared" si="9"/>
        <v>0</v>
      </c>
      <c r="F148" s="139">
        <f>Generators!J8+Generators!J38+Generators!J68+Generators!J98+Generators!J128+Generators!J158+Generators!J188+Generators!J218+Generators!J248+Generators!J278+Generators!J308+Generators!J338+Generators!J368+Generators!J398+Generators!J428+Generators!J458+Generators!J488+Generators!J518</f>
        <v>6812.5</v>
      </c>
      <c r="G148" s="139">
        <v>0</v>
      </c>
      <c r="H148" s="139">
        <f t="shared" si="10"/>
        <v>6812.5</v>
      </c>
      <c r="I148" s="139">
        <f t="shared" si="11"/>
        <v>0</v>
      </c>
      <c r="J148" s="140">
        <f t="shared" si="7"/>
        <v>0</v>
      </c>
    </row>
    <row r="149" spans="1:10" ht="15.75" x14ac:dyDescent="0.25">
      <c r="A149" s="69">
        <v>45292</v>
      </c>
      <c r="B149" s="139">
        <f>Generators!E9+Generators!E39+Generators!E69+Generators!E99+Generators!E129+Generators!E159+Generators!E189+Generators!E219+Generators!E249+Generators!E279+Generators!E309+Generators!E339+Generators!E369+Generators!E399+Generators!E429+Generators!E459+Generators!E489+Generators!E519</f>
        <v>204562.5</v>
      </c>
      <c r="C149" s="139">
        <f>Generators!F9+Generators!F39+Generators!F69+Generators!F99+Generators!F129+Generators!F159+Generators!F189+Generators!F219+Generators!F249+Generators!F279+Generators!F309+Generators!F339+Generators!F369+Generators!F399+Generators!F429+Generators!F459+Generators!F489+Generators!F519</f>
        <v>0</v>
      </c>
      <c r="D149" s="139">
        <f t="shared" si="8"/>
        <v>409125</v>
      </c>
      <c r="E149" s="139">
        <f t="shared" si="9"/>
        <v>0</v>
      </c>
      <c r="F149" s="139">
        <f>Generators!J9+Generators!J39+Generators!J69+Generators!J99+Generators!J129+Generators!J159+Generators!J189+Generators!J219+Generators!J249+Generators!J279+Generators!J309+Generators!J339+Generators!J369+Generators!J399+Generators!J429+Generators!J459+Generators!J489+Generators!J519</f>
        <v>6812.5</v>
      </c>
      <c r="G149" s="139">
        <v>0</v>
      </c>
      <c r="H149" s="139">
        <f t="shared" si="10"/>
        <v>13625</v>
      </c>
      <c r="I149" s="139">
        <f t="shared" si="11"/>
        <v>0</v>
      </c>
      <c r="J149" s="140">
        <f t="shared" si="7"/>
        <v>0</v>
      </c>
    </row>
    <row r="150" spans="1:10" ht="15.75" x14ac:dyDescent="0.25">
      <c r="A150" s="69">
        <v>45383</v>
      </c>
      <c r="B150" s="139">
        <f>Generators!E10+Generators!E40+Generators!E70+Generators!E100+Generators!E130+Generators!E160+Generators!E190+Generators!E220+Generators!E250+Generators!E280+Generators!E310+Generators!E340+Generators!E370+Generators!E400+Generators!E430+Generators!E460+Generators!E490+Generators!E520</f>
        <v>204562.5</v>
      </c>
      <c r="C150" s="139">
        <f>Generators!F10+Generators!F40+Generators!F70+Generators!F100+Generators!F130+Generators!F160+Generators!F190+Generators!F220+Generators!F250+Generators!F280+Generators!F310+Generators!F340+Generators!F370+Generators!F400+Generators!F430+Generators!F460+Generators!F490+Generators!F520</f>
        <v>0</v>
      </c>
      <c r="D150" s="139">
        <f t="shared" si="8"/>
        <v>613687.5</v>
      </c>
      <c r="E150" s="139">
        <f t="shared" si="9"/>
        <v>0</v>
      </c>
      <c r="F150" s="139">
        <f>Generators!J10+Generators!J40+Generators!J70+Generators!J100+Generators!J130+Generators!J160+Generators!J190+Generators!J220+Generators!J250+Generators!J280+Generators!J310+Generators!J340+Generators!J370+Generators!J400+Generators!J430+Generators!J460+Generators!J490+Generators!J520</f>
        <v>6812.5</v>
      </c>
      <c r="G150" s="139">
        <v>0</v>
      </c>
      <c r="H150" s="139">
        <f t="shared" si="10"/>
        <v>20437.5</v>
      </c>
      <c r="I150" s="139">
        <f t="shared" si="11"/>
        <v>0</v>
      </c>
      <c r="J150" s="140">
        <f t="shared" si="7"/>
        <v>0</v>
      </c>
    </row>
    <row r="151" spans="1:10" ht="15.75" x14ac:dyDescent="0.25">
      <c r="A151" s="69">
        <v>45474</v>
      </c>
      <c r="B151" s="139">
        <f>Generators!E11+Generators!E41+Generators!E71+Generators!E101+Generators!E131+Generators!E161+Generators!E191+Generators!E221+Generators!E251+Generators!E281+Generators!E311+Generators!E341+Generators!E371+Generators!E401+Generators!E431+Generators!E461+Generators!E491+Generators!E521</f>
        <v>204562.5</v>
      </c>
      <c r="C151" s="139">
        <f>Generators!F11+Generators!F41+Generators!F71+Generators!F101+Generators!F131+Generators!F161+Generators!F191+Generators!F221+Generators!F251+Generators!F281+Generators!F311+Generators!F341+Generators!F371+Generators!F401+Generators!F431+Generators!F461+Generators!F491+Generators!F521</f>
        <v>0</v>
      </c>
      <c r="D151" s="139">
        <f t="shared" si="8"/>
        <v>818250</v>
      </c>
      <c r="E151" s="139">
        <f t="shared" si="9"/>
        <v>0</v>
      </c>
      <c r="F151" s="139">
        <f>Generators!J11+Generators!J41+Generators!J71+Generators!J101+Generators!J131+Generators!J161+Generators!J191+Generators!J221+Generators!J251+Generators!J281+Generators!J311+Generators!J341+Generators!J371+Generators!J401+Generators!J431+Generators!J461+Generators!J491+Generators!J521</f>
        <v>6812.5</v>
      </c>
      <c r="G151" s="139">
        <v>0</v>
      </c>
      <c r="H151" s="139">
        <f t="shared" si="10"/>
        <v>27250</v>
      </c>
      <c r="I151" s="139">
        <f t="shared" si="11"/>
        <v>0</v>
      </c>
      <c r="J151" s="140">
        <f t="shared" si="7"/>
        <v>0</v>
      </c>
    </row>
    <row r="152" spans="1:10" ht="15.75" x14ac:dyDescent="0.25">
      <c r="A152" s="208">
        <v>45566</v>
      </c>
      <c r="B152" s="141">
        <f>Generators!E12+Generators!E42+Generators!E72+Generators!E102+Generators!E132+Generators!E162+Generators!E192+Generators!E222+Generators!E252+Generators!E282+Generators!E312+Generators!E342+Generators!E372+Generators!E402+Generators!E432+Generators!E462+Generators!E492+Generators!E522</f>
        <v>204562.5</v>
      </c>
      <c r="C152" s="141">
        <f>Generators!F12+Generators!F42+Generators!F72+Generators!F102+Generators!F132+Generators!F162+Generators!F192+Generators!F222+Generators!F252+Generators!F282+Generators!F312+Generators!F342+Generators!F372+Generators!F402+Generators!F432+Generators!F462+Generators!F492+Generators!F522</f>
        <v>0</v>
      </c>
      <c r="D152" s="141">
        <f t="shared" si="8"/>
        <v>1022812.5</v>
      </c>
      <c r="E152" s="141">
        <f t="shared" si="9"/>
        <v>0</v>
      </c>
      <c r="F152" s="141">
        <f>Generators!J12+Generators!J42+Generators!J72+Generators!J102+Generators!J132+Generators!J162+Generators!J192+Generators!J222+Generators!J252+Generators!J282+Generators!J312+Generators!J342+Generators!J372+Generators!J402+Generators!J432+Generators!J462+Generators!J492+Generators!J522</f>
        <v>6812.5</v>
      </c>
      <c r="G152" s="141">
        <v>0</v>
      </c>
      <c r="H152" s="141">
        <f t="shared" si="10"/>
        <v>34062.5</v>
      </c>
      <c r="I152" s="141">
        <f t="shared" si="11"/>
        <v>0</v>
      </c>
      <c r="J152" s="209">
        <f t="shared" si="7"/>
        <v>0</v>
      </c>
    </row>
    <row r="153" spans="1:10" ht="15.75" x14ac:dyDescent="0.25">
      <c r="A153" s="3">
        <v>45658</v>
      </c>
      <c r="B153" s="141">
        <f>Generators!E13+Generators!E43+Generators!E73+Generators!E103+Generators!E133+Generators!E163+Generators!E193+Generators!E223+Generators!E253+Generators!E283+Generators!E313+Generators!E343+Generators!E373+Generators!E403+Generators!E433+Generators!E463+Generators!E493+Generators!E523</f>
        <v>204562.5</v>
      </c>
      <c r="C153" s="141">
        <f>Generators!F13+Generators!F43+Generators!F73+Generators!F103+Generators!F133+Generators!F163+Generators!F193+Generators!F223+Generators!F253+Generators!F283+Generators!F313+Generators!F343+Generators!F373+Generators!F403+Generators!F433+Generators!F463+Generators!F493+Generators!F523</f>
        <v>0</v>
      </c>
      <c r="D153" s="141">
        <f t="shared" si="8"/>
        <v>1227375</v>
      </c>
      <c r="E153" s="141">
        <f t="shared" si="9"/>
        <v>0</v>
      </c>
      <c r="F153" s="141">
        <f>Generators!J13+Generators!J43+Generators!J73+Generators!J103+Generators!J133+Generators!J163+Generators!J193+Generators!J223+Generators!J253+Generators!J283+Generators!J313+Generators!J343+Generators!J373+Generators!J403+Generators!J433+Generators!J463+Generators!J493+Generators!J523</f>
        <v>6812.5</v>
      </c>
      <c r="G153" s="141">
        <v>0</v>
      </c>
      <c r="H153" s="141">
        <f t="shared" si="10"/>
        <v>40875</v>
      </c>
      <c r="I153" s="141">
        <f t="shared" si="11"/>
        <v>0</v>
      </c>
      <c r="J153" s="37">
        <f t="shared" si="7"/>
        <v>0</v>
      </c>
    </row>
    <row r="154" spans="1:10" ht="15.75" x14ac:dyDescent="0.25">
      <c r="A154" s="3">
        <v>45748</v>
      </c>
      <c r="B154" s="141">
        <f>Generators!E14+Generators!E44+Generators!E74+Generators!E104+Generators!E134+Generators!E164+Generators!E194+Generators!E224+Generators!E254+Generators!E284+Generators!E314+Generators!E344+Generators!E374+Generators!E404+Generators!E434+Generators!E464+Generators!E494+Generators!E524</f>
        <v>204562.5</v>
      </c>
      <c r="C154" s="141">
        <f>Generators!F14+Generators!F44+Generators!F74+Generators!F104+Generators!F134+Generators!F164+Generators!F194+Generators!F224+Generators!F254+Generators!F284+Generators!F314+Generators!F344+Generators!F374+Generators!F404+Generators!F434+Generators!F464+Generators!F494+Generators!F524</f>
        <v>0</v>
      </c>
      <c r="D154" s="141">
        <f t="shared" si="8"/>
        <v>1431937.5</v>
      </c>
      <c r="E154" s="141">
        <f t="shared" si="9"/>
        <v>0</v>
      </c>
      <c r="F154" s="141">
        <f>Generators!J14+Generators!J44+Generators!J74+Generators!J104+Generators!J134+Generators!J164+Generators!J194+Generators!J224+Generators!J254+Generators!J284+Generators!J314+Generators!J344+Generators!J374+Generators!J404+Generators!J434+Generators!J464+Generators!J494+Generators!J524</f>
        <v>6812.5</v>
      </c>
      <c r="G154" s="141">
        <v>0</v>
      </c>
      <c r="H154" s="141">
        <f t="shared" si="10"/>
        <v>47687.5</v>
      </c>
      <c r="I154" s="141">
        <f t="shared" si="11"/>
        <v>0</v>
      </c>
      <c r="J154" s="37">
        <f t="shared" si="7"/>
        <v>0</v>
      </c>
    </row>
    <row r="155" spans="1:10" ht="15.75" x14ac:dyDescent="0.25">
      <c r="A155" s="3">
        <v>45839</v>
      </c>
      <c r="B155" s="141">
        <f>Generators!E15+Generators!E45+Generators!E75+Generators!E105+Generators!E135+Generators!E165+Generators!E195+Generators!E225+Generators!E255+Generators!E285+Generators!E315+Generators!E345+Generators!E375+Generators!E405+Generators!E435+Generators!E465+Generators!E495+Generators!E525</f>
        <v>204562.5</v>
      </c>
      <c r="C155" s="141">
        <f>Generators!F15+Generators!F45+Generators!F75+Generators!F105+Generators!F135+Generators!F165+Generators!F195+Generators!F225+Generators!F255+Generators!F285+Generators!F315+Generators!F345+Generators!F375+Generators!F405+Generators!F435+Generators!F465+Generators!F495+Generators!F525</f>
        <v>0</v>
      </c>
      <c r="D155" s="141">
        <f t="shared" si="8"/>
        <v>1636500</v>
      </c>
      <c r="E155" s="141">
        <f t="shared" si="9"/>
        <v>0</v>
      </c>
      <c r="F155" s="141">
        <f>Generators!J15+Generators!J45+Generators!J75+Generators!J105+Generators!J135+Generators!J165+Generators!J195+Generators!J225+Generators!J255+Generators!J285+Generators!J315+Generators!J345+Generators!J375+Generators!J405+Generators!J435+Generators!J465+Generators!J495+Generators!J525</f>
        <v>6812.5</v>
      </c>
      <c r="G155" s="141">
        <v>0</v>
      </c>
      <c r="H155" s="141">
        <f t="shared" si="10"/>
        <v>54500</v>
      </c>
      <c r="I155" s="141">
        <f t="shared" si="11"/>
        <v>0</v>
      </c>
      <c r="J155" s="37">
        <f t="shared" si="7"/>
        <v>0</v>
      </c>
    </row>
    <row r="156" spans="1:10" ht="15.75" x14ac:dyDescent="0.25">
      <c r="A156" s="3">
        <v>45931</v>
      </c>
      <c r="B156" s="141">
        <f>Generators!E16+Generators!E46+Generators!E76+Generators!E106+Generators!E136+Generators!E166+Generators!E196+Generators!E226+Generators!E256+Generators!E286+Generators!E316+Generators!E346+Generators!E376+Generators!E406+Generators!E436+Generators!E466+Generators!E496+Generators!E526</f>
        <v>0</v>
      </c>
      <c r="C156" s="141">
        <f>Generators!F16+Generators!F46+Generators!F76+Generators!F106+Generators!F136+Generators!F166+Generators!F196+Generators!F226+Generators!F256+Generators!F286+Generators!F316+Generators!F346+Generators!F376+Generators!F406+Generators!F436+Generators!F466+Generators!F496+Generators!F526</f>
        <v>0</v>
      </c>
      <c r="D156" s="141">
        <f t="shared" si="8"/>
        <v>1636500</v>
      </c>
      <c r="E156" s="141">
        <f t="shared" si="9"/>
        <v>0</v>
      </c>
      <c r="F156" s="141">
        <f>Generators!J16+Generators!J46+Generators!J76+Generators!J106+Generators!J136+Generators!J166+Generators!J196+Generators!J226+Generators!J256+Generators!J286+Generators!J316+Generators!J346+Generators!J376+Generators!J406+Generators!J436+Generators!J466+Generators!J496+Generators!J526</f>
        <v>0</v>
      </c>
      <c r="G156" s="141">
        <v>0</v>
      </c>
      <c r="H156" s="141">
        <f t="shared" si="10"/>
        <v>54500</v>
      </c>
      <c r="I156" s="141">
        <f t="shared" si="11"/>
        <v>0</v>
      </c>
      <c r="J156" s="37">
        <f t="shared" si="7"/>
        <v>0</v>
      </c>
    </row>
    <row r="157" spans="1:10" ht="15.75" x14ac:dyDescent="0.25">
      <c r="A157" s="3">
        <v>46023</v>
      </c>
      <c r="B157" s="141">
        <f>Generators!E17+Generators!E47+Generators!E77+Generators!E107+Generators!E137+Generators!E167+Generators!E197+Generators!E227+Generators!E257+Generators!E287+Generators!E317+Generators!E347+Generators!E377+Generators!E407+Generators!E437+Generators!E467+Generators!E497+Generators!E527</f>
        <v>0</v>
      </c>
      <c r="C157" s="141">
        <f>Generators!F17+Generators!F47+Generators!F77+Generators!F107+Generators!F137+Generators!F167+Generators!F197+Generators!F227+Generators!F257+Generators!F287+Generators!F317+Generators!F347+Generators!F377+Generators!F407+Generators!F437+Generators!F467+Generators!F497+Generators!F527</f>
        <v>0</v>
      </c>
      <c r="D157" s="141">
        <f t="shared" si="8"/>
        <v>1636500</v>
      </c>
      <c r="E157" s="141">
        <f t="shared" si="9"/>
        <v>0</v>
      </c>
      <c r="F157" s="141">
        <f>Generators!J17+Generators!J47+Generators!J77+Generators!J107+Generators!J137+Generators!J167+Generators!J197+Generators!J227+Generators!J257+Generators!J287+Generators!J317+Generators!J347+Generators!J377+Generators!J407+Generators!J437+Generators!J467+Generators!J497+Generators!J527</f>
        <v>0</v>
      </c>
      <c r="G157" s="141">
        <v>0</v>
      </c>
      <c r="H157" s="141">
        <f t="shared" si="10"/>
        <v>54500</v>
      </c>
      <c r="I157" s="141">
        <f t="shared" si="11"/>
        <v>0</v>
      </c>
      <c r="J157" s="37">
        <f t="shared" si="7"/>
        <v>0</v>
      </c>
    </row>
    <row r="158" spans="1:10" ht="15.75" x14ac:dyDescent="0.25">
      <c r="A158" s="3">
        <v>46113</v>
      </c>
      <c r="B158" s="141">
        <f>Generators!E18+Generators!E48+Generators!E78+Generators!E108+Generators!E138+Generators!E168+Generators!E198+Generators!E228+Generators!E258+Generators!E288+Generators!E318+Generators!E348+Generators!E378+Generators!E408+Generators!E438+Generators!E468+Generators!E498+Generators!E528</f>
        <v>0</v>
      </c>
      <c r="C158" s="141">
        <f>Generators!F18+Generators!F48+Generators!F78+Generators!F108+Generators!F138+Generators!F168+Generators!F198+Generators!F228+Generators!F258+Generators!F288+Generators!F318+Generators!F348+Generators!F378+Generators!F408+Generators!F438+Generators!F468+Generators!F498+Generators!F528</f>
        <v>0</v>
      </c>
      <c r="D158" s="141">
        <f t="shared" si="8"/>
        <v>1636500</v>
      </c>
      <c r="E158" s="141">
        <f t="shared" si="9"/>
        <v>0</v>
      </c>
      <c r="F158" s="141">
        <f>Generators!J18+Generators!J48+Generators!J78+Generators!J108+Generators!J138+Generators!J168+Generators!J198+Generators!J228+Generators!J258+Generators!J288+Generators!J318+Generators!J348+Generators!J378+Generators!J408+Generators!J438+Generators!J468+Generators!J498+Generators!J528</f>
        <v>0</v>
      </c>
      <c r="G158" s="141">
        <v>0</v>
      </c>
      <c r="H158" s="141">
        <f t="shared" si="10"/>
        <v>54500</v>
      </c>
      <c r="I158" s="141">
        <f t="shared" si="11"/>
        <v>0</v>
      </c>
      <c r="J158" s="37">
        <f t="shared" si="7"/>
        <v>0</v>
      </c>
    </row>
    <row r="159" spans="1:10" ht="15.75" x14ac:dyDescent="0.25">
      <c r="A159" s="3">
        <v>46204</v>
      </c>
      <c r="B159" s="141">
        <f>Generators!E19+Generators!E49+Generators!E79+Generators!E109+Generators!E139+Generators!E169+Generators!E199+Generators!E229+Generators!E259+Generators!E289+Generators!E319+Generators!E349+Generators!E379+Generators!E409+Generators!E439+Generators!E469+Generators!E499+Generators!E529</f>
        <v>0</v>
      </c>
      <c r="C159" s="141">
        <f>Generators!F19+Generators!F49+Generators!F79+Generators!F109+Generators!F139+Generators!F169+Generators!F199+Generators!F229+Generators!F259+Generators!F289+Generators!F319+Generators!F349+Generators!F379+Generators!F409+Generators!F439+Generators!F469+Generators!F499+Generators!F529</f>
        <v>0</v>
      </c>
      <c r="D159" s="141">
        <f t="shared" si="8"/>
        <v>1636500</v>
      </c>
      <c r="E159" s="141">
        <f t="shared" si="9"/>
        <v>0</v>
      </c>
      <c r="F159" s="141">
        <f>Generators!J19+Generators!J49+Generators!J79+Generators!J109+Generators!J139+Generators!J169+Generators!J199+Generators!J229+Generators!J259+Generators!J289+Generators!J319+Generators!J349+Generators!J379+Generators!J409+Generators!J439+Generators!J469+Generators!J499+Generators!J529</f>
        <v>0</v>
      </c>
      <c r="G159" s="141">
        <v>0</v>
      </c>
      <c r="H159" s="141">
        <f t="shared" si="10"/>
        <v>54500</v>
      </c>
      <c r="I159" s="141">
        <f t="shared" si="11"/>
        <v>0</v>
      </c>
      <c r="J159" s="37">
        <f t="shared" si="7"/>
        <v>0</v>
      </c>
    </row>
    <row r="160" spans="1:10" ht="15.75" x14ac:dyDescent="0.25">
      <c r="A160" s="3">
        <v>46296</v>
      </c>
      <c r="B160" s="141">
        <f>Generators!E20+Generators!E50+Generators!E80+Generators!E110+Generators!E140+Generators!E170+Generators!E200+Generators!E230+Generators!E260+Generators!E290+Generators!E320+Generators!E350+Generators!E380+Generators!E410+Generators!E440+Generators!E470+Generators!E500+Generators!E530</f>
        <v>0</v>
      </c>
      <c r="C160" s="141">
        <f>Generators!F20+Generators!F50+Generators!F80+Generators!F110+Generators!F140+Generators!F170+Generators!F200+Generators!F230+Generators!F260+Generators!F290+Generators!F320+Generators!F350+Generators!F380+Generators!F410+Generators!F440+Generators!F470+Generators!F500+Generators!F530</f>
        <v>0</v>
      </c>
      <c r="D160" s="141">
        <f t="shared" si="8"/>
        <v>1636500</v>
      </c>
      <c r="E160" s="141">
        <f t="shared" si="9"/>
        <v>0</v>
      </c>
      <c r="F160" s="141">
        <f>Generators!J20+Generators!J50+Generators!J80+Generators!J110+Generators!J140+Generators!J170+Generators!J200+Generators!J230+Generators!J260+Generators!J290+Generators!J320+Generators!J350+Generators!J380+Generators!J410+Generators!J440+Generators!J470+Generators!J500+Generators!J530</f>
        <v>0</v>
      </c>
      <c r="G160" s="141">
        <v>0</v>
      </c>
      <c r="H160" s="141">
        <f t="shared" si="10"/>
        <v>54500</v>
      </c>
      <c r="I160" s="141">
        <f t="shared" si="11"/>
        <v>0</v>
      </c>
      <c r="J160" s="37">
        <f t="shared" si="7"/>
        <v>0</v>
      </c>
    </row>
    <row r="161" spans="1:10" ht="15.75" x14ac:dyDescent="0.25">
      <c r="A161" s="3">
        <v>46388</v>
      </c>
      <c r="B161" s="141">
        <f>Generators!E21+Generators!E51+Generators!E81+Generators!E111+Generators!E141+Generators!E171+Generators!E201+Generators!E231+Generators!E261+Generators!E291+Generators!E321+Generators!E351+Generators!E381+Generators!E411+Generators!E441+Generators!E471+Generators!E501+Generators!E531</f>
        <v>0</v>
      </c>
      <c r="C161" s="141">
        <f>Generators!F21+Generators!F51+Generators!F81+Generators!F111+Generators!F141+Generators!F171+Generators!F201+Generators!F231+Generators!F261+Generators!F291+Generators!F321+Generators!F351+Generators!F381+Generators!F411+Generators!F441+Generators!F471+Generators!F501+Generators!F531</f>
        <v>0</v>
      </c>
      <c r="D161" s="141">
        <f t="shared" si="8"/>
        <v>1636500</v>
      </c>
      <c r="E161" s="141">
        <f t="shared" si="9"/>
        <v>0</v>
      </c>
      <c r="F161" s="141">
        <f>Generators!J21+Generators!J51+Generators!J81+Generators!J111+Generators!J141+Generators!J171+Generators!J201+Generators!J231+Generators!J261+Generators!J291+Generators!J321+Generators!J351+Generators!J381+Generators!J411+Generators!J441+Generators!J471+Generators!J501+Generators!J531</f>
        <v>0</v>
      </c>
      <c r="G161" s="141">
        <v>0</v>
      </c>
      <c r="H161" s="141">
        <f t="shared" si="10"/>
        <v>54500</v>
      </c>
      <c r="I161" s="141">
        <f t="shared" si="11"/>
        <v>0</v>
      </c>
      <c r="J161" s="37">
        <f t="shared" si="7"/>
        <v>0</v>
      </c>
    </row>
    <row r="162" spans="1:10" ht="15.75" x14ac:dyDescent="0.25">
      <c r="A162" s="3">
        <v>46478</v>
      </c>
      <c r="B162" s="141">
        <f>Generators!E22+Generators!E52+Generators!E82+Generators!E112+Generators!E142+Generators!E172+Generators!E202+Generators!E232+Generators!E262+Generators!E292+Generators!E322+Generators!E352+Generators!E382+Generators!E412+Generators!E442+Generators!E472+Generators!E502+Generators!E532</f>
        <v>0</v>
      </c>
      <c r="C162" s="141">
        <f>Generators!F22+Generators!F52+Generators!F82+Generators!F112+Generators!F142+Generators!F172+Generators!F202+Generators!F232+Generators!F262+Generators!F292+Generators!F322+Generators!F352+Generators!F382+Generators!F412+Generators!F442+Generators!F472+Generators!F502+Generators!F532</f>
        <v>0</v>
      </c>
      <c r="D162" s="141">
        <f t="shared" si="8"/>
        <v>1636500</v>
      </c>
      <c r="E162" s="141">
        <f t="shared" si="9"/>
        <v>0</v>
      </c>
      <c r="F162" s="141">
        <f>Generators!J22+Generators!J52+Generators!J82+Generators!J112+Generators!J142+Generators!J172+Generators!J202+Generators!J232+Generators!J262+Generators!J292+Generators!J322+Generators!J352+Generators!J382+Generators!J412+Generators!J442+Generators!J472+Generators!J502+Generators!J532</f>
        <v>0</v>
      </c>
      <c r="G162" s="141">
        <v>0</v>
      </c>
      <c r="H162" s="141">
        <f t="shared" si="10"/>
        <v>54500</v>
      </c>
      <c r="I162" s="141">
        <f t="shared" si="11"/>
        <v>0</v>
      </c>
      <c r="J162" s="37">
        <f t="shared" si="7"/>
        <v>0</v>
      </c>
    </row>
    <row r="163" spans="1:10" ht="15.75" x14ac:dyDescent="0.25">
      <c r="A163" s="3">
        <v>46569</v>
      </c>
      <c r="B163" s="141">
        <f>Generators!E23+Generators!E53+Generators!E83+Generators!E113+Generators!E143+Generators!E173+Generators!E203+Generators!E233+Generators!E263+Generators!E293+Generators!E323+Generators!E353+Generators!E383+Generators!E413+Generators!E443+Generators!E473+Generators!E503+Generators!E533</f>
        <v>0</v>
      </c>
      <c r="C163" s="141">
        <f>Generators!F23+Generators!F53+Generators!F83+Generators!F113+Generators!F143+Generators!F173+Generators!F203+Generators!F233+Generators!F263+Generators!F293+Generators!F323+Generators!F353+Generators!F383+Generators!F413+Generators!F443+Generators!F473+Generators!F503+Generators!F533</f>
        <v>0</v>
      </c>
      <c r="D163" s="141">
        <f t="shared" si="8"/>
        <v>1636500</v>
      </c>
      <c r="E163" s="141">
        <f t="shared" si="9"/>
        <v>0</v>
      </c>
      <c r="F163" s="141">
        <f>Generators!J23+Generators!J53+Generators!J83+Generators!J113+Generators!J143+Generators!J173+Generators!J203+Generators!J233+Generators!J263+Generators!J293+Generators!J323+Generators!J353+Generators!J383+Generators!J413+Generators!J443+Generators!J473+Generators!J503+Generators!J533</f>
        <v>0</v>
      </c>
      <c r="G163" s="141">
        <v>0</v>
      </c>
      <c r="H163" s="141">
        <f t="shared" si="10"/>
        <v>54500</v>
      </c>
      <c r="I163" s="141">
        <f t="shared" si="11"/>
        <v>0</v>
      </c>
      <c r="J163" s="37">
        <f t="shared" si="7"/>
        <v>0</v>
      </c>
    </row>
    <row r="164" spans="1:10" ht="15.75" x14ac:dyDescent="0.25">
      <c r="A164" s="3">
        <v>46661</v>
      </c>
      <c r="B164" s="141">
        <f>Generators!E24+Generators!E54+Generators!E84+Generators!E114+Generators!E144+Generators!E174+Generators!E204+Generators!E234+Generators!E264+Generators!E294+Generators!E324+Generators!E354+Generators!E384+Generators!E414+Generators!E444+Generators!E474+Generators!E504+Generators!E534</f>
        <v>0</v>
      </c>
      <c r="C164" s="141">
        <f>Generators!F24+Generators!F54+Generators!F84+Generators!F114+Generators!F144+Generators!F174+Generators!F204+Generators!F234+Generators!F264+Generators!F294+Generators!F324+Generators!F354+Generators!F384+Generators!F414+Generators!F444+Generators!F474+Generators!F504+Generators!F534</f>
        <v>0</v>
      </c>
      <c r="D164" s="141">
        <f t="shared" si="8"/>
        <v>1636500</v>
      </c>
      <c r="E164" s="141">
        <f t="shared" si="9"/>
        <v>0</v>
      </c>
      <c r="F164" s="141">
        <f>Generators!J24+Generators!J54+Generators!J84+Generators!J114+Generators!J144+Generators!J174+Generators!J204+Generators!J234+Generators!J264+Generators!J294+Generators!J324+Generators!J354+Generators!J384+Generators!J414+Generators!J444+Generators!J474+Generators!J504+Generators!J534</f>
        <v>0</v>
      </c>
      <c r="G164" s="141">
        <v>0</v>
      </c>
      <c r="H164" s="141">
        <f t="shared" si="10"/>
        <v>54500</v>
      </c>
      <c r="I164" s="141">
        <f t="shared" si="11"/>
        <v>0</v>
      </c>
      <c r="J164" s="37">
        <f t="shared" si="7"/>
        <v>0</v>
      </c>
    </row>
    <row r="165" spans="1:10" ht="15.75" x14ac:dyDescent="0.25">
      <c r="A165" s="3">
        <v>46753</v>
      </c>
      <c r="B165" s="141">
        <f>Generators!E25+Generators!E55+Generators!E85+Generators!E115+Generators!E145+Generators!E175+Generators!E205+Generators!E235+Generators!E265+Generators!E295+Generators!E325+Generators!E355+Generators!E385+Generators!E415+Generators!E445+Generators!E475+Generators!E505+Generators!E535</f>
        <v>0</v>
      </c>
      <c r="C165" s="141">
        <f>Generators!F25+Generators!F55+Generators!F85+Generators!F115+Generators!F145+Generators!F175+Generators!F205+Generators!F235+Generators!F265+Generators!F295+Generators!F325+Generators!F355+Generators!F385+Generators!F415+Generators!F445+Generators!F475+Generators!F505+Generators!F535</f>
        <v>0</v>
      </c>
      <c r="D165" s="141">
        <f t="shared" si="8"/>
        <v>1636500</v>
      </c>
      <c r="E165" s="141">
        <f t="shared" si="9"/>
        <v>0</v>
      </c>
      <c r="F165" s="141">
        <f>Generators!J25+Generators!J55+Generators!J85+Generators!J115+Generators!J145+Generators!J175+Generators!J205+Generators!J235+Generators!J265+Generators!J295+Generators!J325+Generators!J355+Generators!J385+Generators!J415+Generators!J445+Generators!J475+Generators!J505+Generators!J535</f>
        <v>0</v>
      </c>
      <c r="G165" s="141">
        <v>0</v>
      </c>
      <c r="H165" s="141">
        <f t="shared" si="10"/>
        <v>54500</v>
      </c>
      <c r="I165" s="141">
        <f t="shared" si="11"/>
        <v>0</v>
      </c>
      <c r="J165" s="37">
        <f t="shared" si="7"/>
        <v>0</v>
      </c>
    </row>
    <row r="166" spans="1:10" ht="15.75" x14ac:dyDescent="0.25">
      <c r="A166" s="3">
        <v>46844</v>
      </c>
      <c r="B166" s="141">
        <f>Generators!E26+Generators!E56+Generators!E86+Generators!E116+Generators!E146+Generators!E176+Generators!E206+Generators!E236+Generators!E266+Generators!E296+Generators!E326+Generators!E356+Generators!E386+Generators!E416+Generators!E446+Generators!E476+Generators!E506+Generators!E536</f>
        <v>0</v>
      </c>
      <c r="C166" s="141">
        <f>Generators!F26+Generators!F56+Generators!F86+Generators!F116+Generators!F146+Generators!F176+Generators!F206+Generators!F236+Generators!F266+Generators!F296+Generators!F326+Generators!F356+Generators!F386+Generators!F416+Generators!F446+Generators!F476+Generators!F506+Generators!F536</f>
        <v>0</v>
      </c>
      <c r="D166" s="141">
        <f t="shared" si="8"/>
        <v>1636500</v>
      </c>
      <c r="E166" s="141">
        <f t="shared" si="9"/>
        <v>0</v>
      </c>
      <c r="F166" s="141">
        <f>Generators!J26+Generators!J56+Generators!J86+Generators!J116+Generators!J146+Generators!J176+Generators!J206+Generators!J236+Generators!J266+Generators!J296+Generators!J326+Generators!J356+Generators!J386+Generators!J416+Generators!J446+Generators!J476+Generators!J506+Generators!J536</f>
        <v>0</v>
      </c>
      <c r="G166" s="141">
        <v>0</v>
      </c>
      <c r="H166" s="141">
        <f t="shared" si="10"/>
        <v>54500</v>
      </c>
      <c r="I166" s="141">
        <f t="shared" si="11"/>
        <v>0</v>
      </c>
      <c r="J166" s="37">
        <f t="shared" si="7"/>
        <v>0</v>
      </c>
    </row>
    <row r="167" spans="1:10" ht="15.75" x14ac:dyDescent="0.25">
      <c r="A167" s="142">
        <v>46935</v>
      </c>
      <c r="B167" s="141">
        <f>Generators!E27+Generators!E57+Generators!E87+Generators!E117+Generators!E147+Generators!E177+Generators!E207+Generators!E237+Generators!E267+Generators!E297+Generators!E327+Generators!E357+Generators!E387+Generators!E417+Generators!E447+Generators!E477+Generators!E507+Generators!E537</f>
        <v>0</v>
      </c>
      <c r="C167" s="141">
        <f>Generators!F27+Generators!F57+Generators!F87+Generators!F117+Generators!F147+Generators!F177+Generators!F207+Generators!F237+Generators!F267+Generators!F297+Generators!F327+Generators!F357+Generators!F387+Generators!F417+Generators!F447+Generators!F477+Generators!F507+Generators!F537</f>
        <v>0</v>
      </c>
      <c r="D167" s="141">
        <f t="shared" si="8"/>
        <v>1636500</v>
      </c>
      <c r="E167" s="141">
        <f t="shared" si="9"/>
        <v>0</v>
      </c>
      <c r="F167" s="141">
        <f>Generators!J27+Generators!J57+Generators!J87+Generators!J117+Generators!J147+Generators!J177+Generators!J207+Generators!J237+Generators!J267+Generators!J297+Generators!J327+Generators!J357+Generators!J387+Generators!J417+Generators!J447+Generators!J477+Generators!J507+Generators!J537</f>
        <v>0</v>
      </c>
      <c r="G167" s="141">
        <v>0</v>
      </c>
      <c r="H167" s="141">
        <f t="shared" si="10"/>
        <v>54500</v>
      </c>
      <c r="I167" s="141">
        <f t="shared" si="11"/>
        <v>0</v>
      </c>
      <c r="J167" s="37">
        <f t="shared" si="7"/>
        <v>0</v>
      </c>
    </row>
    <row r="168" spans="1:10" x14ac:dyDescent="0.25">
      <c r="A168" s="144" t="s">
        <v>13</v>
      </c>
      <c r="B168" s="146">
        <f>Generators!E28+Generators!E58+Generators!E88+Generators!E118+Generators!E148+Generators!E178+Generators!E208+Generators!E238+Generators!E268+Generators!E298+Generators!E328+Generators!E358+Generators!E388+Generators!E418+Generators!E448+Generators!E478+Generators!E508+Generators!E538</f>
        <v>1636500</v>
      </c>
      <c r="C168" s="146">
        <f>Generators!F28+Generators!F58+Generators!F88+Generators!F118+Generators!F148+Generators!F178+Generators!F208+Generators!F238+Generators!F268+Generators!F298+Generators!F328+Generators!F358+Generators!F388+Generators!F418+Generators!F448+Generators!F478+Generators!F508+Generators!F538</f>
        <v>0</v>
      </c>
      <c r="D168" s="146">
        <f>D167</f>
        <v>1636500</v>
      </c>
      <c r="E168" s="146">
        <f>E167</f>
        <v>0</v>
      </c>
      <c r="F168" s="147">
        <f>Generators!J28+Generators!J58+Generators!J88+Generators!J118+Generators!J148+Generators!J178+Generators!J208+Generators!J238+Generators!J268+Generators!J298+Generators!J328+Generators!J358+Generators!J388+Generators!J418+Generators!J448+Generators!J478+Generators!J508+Generators!J538</f>
        <v>54500</v>
      </c>
      <c r="G168" s="146">
        <v>0</v>
      </c>
      <c r="H168" s="146">
        <f>H167</f>
        <v>54500</v>
      </c>
      <c r="I168" s="148">
        <f>I167</f>
        <v>0</v>
      </c>
      <c r="J168" s="148">
        <f t="shared" si="7"/>
        <v>0</v>
      </c>
    </row>
    <row r="169" spans="1:10" x14ac:dyDescent="0.25">
      <c r="B169" s="6"/>
      <c r="C169" s="37"/>
      <c r="D169" s="37"/>
      <c r="E169" s="37"/>
      <c r="F169" s="6"/>
      <c r="G169" s="37"/>
      <c r="H169" s="37"/>
      <c r="I169" s="37"/>
    </row>
    <row r="172" spans="1:10" x14ac:dyDescent="0.25">
      <c r="A172" s="58" t="s">
        <v>69</v>
      </c>
      <c r="B172" s="59" t="s">
        <v>57</v>
      </c>
      <c r="C172" s="60" t="s">
        <v>59</v>
      </c>
      <c r="D172" s="60" t="s">
        <v>58</v>
      </c>
      <c r="E172" s="60" t="s">
        <v>60</v>
      </c>
    </row>
    <row r="173" spans="1:10" ht="15.75" x14ac:dyDescent="0.25">
      <c r="A173" s="69">
        <v>44835</v>
      </c>
      <c r="B173" s="139">
        <f>Admin!E4+Admin!E34+Admin!E64</f>
        <v>111642.29208333332</v>
      </c>
      <c r="C173" s="139">
        <f>Admin!F4+Admin!F34+Admin!F64</f>
        <v>0</v>
      </c>
      <c r="D173" s="139">
        <f>Admin!G4+Admin!G34+Admin!G64</f>
        <v>111642.29208333332</v>
      </c>
      <c r="E173" s="139">
        <f>Admin!H4+Admin!H34+Admin!H64</f>
        <v>0</v>
      </c>
    </row>
    <row r="174" spans="1:10" ht="15.75" x14ac:dyDescent="0.25">
      <c r="A174" s="69">
        <v>44927</v>
      </c>
      <c r="B174" s="139">
        <f>Admin!E5+Admin!E35+Admin!E65</f>
        <v>111642.29208333332</v>
      </c>
      <c r="C174" s="139">
        <f>Admin!F5+Admin!F35+Admin!F65</f>
        <v>8000</v>
      </c>
      <c r="D174" s="139">
        <f>Admin!G5+Admin!G35+Admin!G65</f>
        <v>111642.29208333332</v>
      </c>
      <c r="E174" s="139">
        <f>Admin!H5+Admin!H35+Admin!H65</f>
        <v>8000</v>
      </c>
    </row>
    <row r="175" spans="1:10" ht="15.75" x14ac:dyDescent="0.25">
      <c r="A175" s="69">
        <v>45017</v>
      </c>
      <c r="B175" s="139">
        <f>Admin!E6+Admin!E36+Admin!E66</f>
        <v>111642.29208333332</v>
      </c>
      <c r="C175" s="139">
        <f>Admin!F6+Admin!F36+Admin!F66</f>
        <v>43000</v>
      </c>
      <c r="D175" s="139">
        <f>Admin!G6+Admin!G36+Admin!G66</f>
        <v>111642.29208333332</v>
      </c>
      <c r="E175" s="139">
        <f>Admin!H6+Admin!H36+Admin!H66</f>
        <v>51000</v>
      </c>
    </row>
    <row r="176" spans="1:10" ht="15.75" x14ac:dyDescent="0.25">
      <c r="A176" s="69">
        <v>45108</v>
      </c>
      <c r="B176" s="139">
        <f>Admin!E7+Admin!E37+Admin!E67</f>
        <v>128634.98439102563</v>
      </c>
      <c r="C176" s="139">
        <f>Admin!F7+Admin!F37+Admin!F67</f>
        <v>73801</v>
      </c>
      <c r="D176" s="139">
        <f>Admin!G7+Admin!G37+Admin!G67</f>
        <v>240277.27647435895</v>
      </c>
      <c r="E176" s="139">
        <f>Admin!H7+Admin!H37+Admin!H67</f>
        <v>124801</v>
      </c>
    </row>
    <row r="177" spans="1:86" ht="15.75" x14ac:dyDescent="0.25">
      <c r="A177" s="69">
        <v>45200</v>
      </c>
      <c r="B177" s="139">
        <f>Admin!E8+Admin!E38+Admin!E68</f>
        <v>128634.98439102563</v>
      </c>
      <c r="C177" s="139">
        <f>Admin!F8+Admin!F38+Admin!F68</f>
        <v>67000</v>
      </c>
      <c r="D177" s="139">
        <f>Admin!G8+Admin!G38+Admin!G68</f>
        <v>368912.2608653846</v>
      </c>
      <c r="E177" s="139">
        <f>Admin!H8+Admin!H38+Admin!H68</f>
        <v>191801</v>
      </c>
    </row>
    <row r="178" spans="1:86" ht="15.75" x14ac:dyDescent="0.25">
      <c r="A178" s="69">
        <v>45292</v>
      </c>
      <c r="B178" s="139">
        <f>Admin!E9+Admin!E39+Admin!E69</f>
        <v>128634.98439102563</v>
      </c>
      <c r="C178" s="139">
        <f>Admin!F9+Admin!F39+Admin!F69</f>
        <v>72044</v>
      </c>
      <c r="D178" s="139">
        <f>Admin!G9+Admin!G39+Admin!G69</f>
        <v>497547.24525641021</v>
      </c>
      <c r="E178" s="139">
        <f>Admin!H9+Admin!H39+Admin!H69</f>
        <v>263845</v>
      </c>
    </row>
    <row r="179" spans="1:86" ht="15.75" x14ac:dyDescent="0.25">
      <c r="A179" s="69">
        <v>45383</v>
      </c>
      <c r="B179" s="139">
        <f>Admin!E10+Admin!E40+Admin!E70</f>
        <v>128634.98439102563</v>
      </c>
      <c r="C179" s="139">
        <f>Admin!F10+Admin!F40+Admin!F70</f>
        <v>104000</v>
      </c>
      <c r="D179" s="139">
        <f>Admin!G10+Admin!G40+Admin!G70</f>
        <v>626182.22964743583</v>
      </c>
      <c r="E179" s="139">
        <f>Admin!H10+Admin!H40+Admin!H70</f>
        <v>367845</v>
      </c>
    </row>
    <row r="180" spans="1:86" ht="15.75" x14ac:dyDescent="0.25">
      <c r="A180" s="69">
        <v>45474</v>
      </c>
      <c r="B180" s="139">
        <f>Admin!E11+Admin!E41+Admin!E71</f>
        <v>128634.98439102563</v>
      </c>
      <c r="C180" s="139">
        <f>Admin!F11+Admin!F41+Admin!F71</f>
        <v>93963.64</v>
      </c>
      <c r="D180" s="139">
        <f>Admin!G11+Admin!G41+Admin!G71</f>
        <v>754817.21403846145</v>
      </c>
      <c r="E180" s="139">
        <f>Admin!H11+Admin!H41+Admin!H71</f>
        <v>461808.64000000001</v>
      </c>
      <c r="CH180" t="s">
        <v>16</v>
      </c>
    </row>
    <row r="181" spans="1:86" ht="15.75" x14ac:dyDescent="0.25">
      <c r="A181" s="208">
        <v>45566</v>
      </c>
      <c r="B181" s="141">
        <f>Admin!E12+Admin!E42+Admin!E72</f>
        <v>128634.98439102563</v>
      </c>
      <c r="C181" s="141">
        <f>Admin!F12+Admin!F42+Admin!F72</f>
        <v>0</v>
      </c>
      <c r="D181" s="141">
        <f>Admin!G12+Admin!G42+Admin!G72</f>
        <v>883452.19842948718</v>
      </c>
      <c r="E181" s="141">
        <f>Admin!H12+Admin!H42+Admin!H72</f>
        <v>461808.64000000001</v>
      </c>
    </row>
    <row r="182" spans="1:86" ht="15.75" x14ac:dyDescent="0.25">
      <c r="A182" s="3">
        <v>45658</v>
      </c>
      <c r="B182" s="6">
        <f>Admin!E13+Admin!E43+Admin!E73</f>
        <v>128634.98439102563</v>
      </c>
      <c r="C182" s="6">
        <f>Admin!F13+Admin!F43+Admin!F73</f>
        <v>0</v>
      </c>
      <c r="D182" s="6">
        <f>Admin!G13+Admin!G43+Admin!G73</f>
        <v>1012087.1828205128</v>
      </c>
      <c r="E182" s="6">
        <f>Admin!H13+Admin!H43+Admin!H73</f>
        <v>461808.64000000001</v>
      </c>
    </row>
    <row r="183" spans="1:86" ht="15.75" x14ac:dyDescent="0.25">
      <c r="A183" s="3">
        <v>45748</v>
      </c>
      <c r="B183" s="6">
        <f>Admin!E14+Admin!E44+Admin!E74</f>
        <v>128634.98439102563</v>
      </c>
      <c r="C183" s="6">
        <f>Admin!F14+Admin!F44+Admin!F74</f>
        <v>0</v>
      </c>
      <c r="D183" s="6">
        <f>Admin!G14+Admin!G44+Admin!G74</f>
        <v>1140722.1672115384</v>
      </c>
      <c r="E183" s="6">
        <f>Admin!H14+Admin!H44+Admin!H74</f>
        <v>461808.64000000001</v>
      </c>
    </row>
    <row r="184" spans="1:86" ht="15.75" x14ac:dyDescent="0.25">
      <c r="A184" s="3">
        <v>45839</v>
      </c>
      <c r="B184" s="6">
        <f>Admin!E15+Admin!E45+Admin!E75</f>
        <v>126915.98439102563</v>
      </c>
      <c r="C184" s="6">
        <f>Admin!F15+Admin!F45+Admin!F75</f>
        <v>0</v>
      </c>
      <c r="D184" s="6">
        <f>Admin!G15+Admin!G45+Admin!G75</f>
        <v>1267638.1516025641</v>
      </c>
      <c r="E184" s="6">
        <f>Admin!H15+Admin!H45+Admin!H75</f>
        <v>461808.64000000001</v>
      </c>
    </row>
    <row r="185" spans="1:86" ht="15.75" x14ac:dyDescent="0.25">
      <c r="A185" s="3">
        <v>45931</v>
      </c>
      <c r="B185" s="6">
        <f>Admin!E16+Admin!E46+Admin!E76</f>
        <v>126915.98439102563</v>
      </c>
      <c r="C185" s="6">
        <f>Admin!F16+Admin!F46+Admin!F76</f>
        <v>0</v>
      </c>
      <c r="D185" s="6">
        <f>Admin!G16+Admin!G46+Admin!G76</f>
        <v>1394554.1359935896</v>
      </c>
      <c r="E185" s="6">
        <f>Admin!H16+Admin!H46+Admin!H76</f>
        <v>461808.64000000001</v>
      </c>
    </row>
    <row r="186" spans="1:86" ht="15.75" x14ac:dyDescent="0.25">
      <c r="A186" s="3">
        <v>46023</v>
      </c>
      <c r="B186" s="6">
        <f>Admin!E17+Admin!E47+Admin!E77</f>
        <v>126915.98439102563</v>
      </c>
      <c r="C186" s="6">
        <f>Admin!F17+Admin!F47+Admin!F77</f>
        <v>0</v>
      </c>
      <c r="D186" s="6">
        <f>Admin!G17+Admin!G47+Admin!G77</f>
        <v>1521470.1203846154</v>
      </c>
      <c r="E186" s="6">
        <f>Admin!H17+Admin!H47+Admin!H77</f>
        <v>461808.64000000001</v>
      </c>
    </row>
    <row r="187" spans="1:86" ht="15.75" x14ac:dyDescent="0.25">
      <c r="A187" s="3">
        <v>46113</v>
      </c>
      <c r="B187" s="6">
        <f>Admin!E18+Admin!E48+Admin!E78</f>
        <v>126915.98439102563</v>
      </c>
      <c r="C187" s="6">
        <f>Admin!F18+Admin!F48+Admin!F78</f>
        <v>0</v>
      </c>
      <c r="D187" s="6">
        <f>Admin!G18+Admin!G48+Admin!G78</f>
        <v>1648386.1047756409</v>
      </c>
      <c r="E187" s="6">
        <f>Admin!H18+Admin!H48+Admin!H78</f>
        <v>461808.64000000001</v>
      </c>
    </row>
    <row r="188" spans="1:86" ht="15.75" x14ac:dyDescent="0.25">
      <c r="A188" s="3">
        <v>46204</v>
      </c>
      <c r="B188" s="6">
        <f>Admin!E19+Admin!E49+Admin!E79</f>
        <v>126915.98439102563</v>
      </c>
      <c r="C188" s="6">
        <f>Admin!F19+Admin!F49+Admin!F79</f>
        <v>0</v>
      </c>
      <c r="D188" s="6">
        <f>Admin!G19+Admin!G49+Admin!G79</f>
        <v>1775302.0891666664</v>
      </c>
      <c r="E188" s="6">
        <f>Admin!H19+Admin!H49+Admin!H79</f>
        <v>461808.64000000001</v>
      </c>
    </row>
    <row r="189" spans="1:86" ht="15.75" x14ac:dyDescent="0.25">
      <c r="A189" s="3">
        <v>46296</v>
      </c>
      <c r="B189" s="6">
        <f>Admin!E20+Admin!E50+Admin!E80</f>
        <v>111642.29208333332</v>
      </c>
      <c r="C189" s="6">
        <f>Admin!F20+Admin!F50+Admin!F80</f>
        <v>0</v>
      </c>
      <c r="D189" s="6">
        <f>Admin!G20+Admin!G50+Admin!G80</f>
        <v>1886944.3812499996</v>
      </c>
      <c r="E189" s="6">
        <f>Admin!H20+Admin!H50+Admin!H80</f>
        <v>461808.64000000001</v>
      </c>
    </row>
    <row r="190" spans="1:86" ht="15.75" x14ac:dyDescent="0.25">
      <c r="A190" s="3">
        <v>46388</v>
      </c>
      <c r="B190" s="6">
        <f>Admin!E21+Admin!E51+Admin!E81</f>
        <v>111642.29208333332</v>
      </c>
      <c r="C190" s="6">
        <f>Admin!F21+Admin!F51+Admin!F81</f>
        <v>0</v>
      </c>
      <c r="D190" s="6">
        <f>Admin!G21+Admin!G51+Admin!G81</f>
        <v>1998586.6733333329</v>
      </c>
      <c r="E190" s="6">
        <f>Admin!H21+Admin!H51+Admin!H81</f>
        <v>461808.64000000001</v>
      </c>
    </row>
    <row r="191" spans="1:86" ht="15.75" x14ac:dyDescent="0.25">
      <c r="A191" s="3">
        <v>46478</v>
      </c>
      <c r="B191" s="6">
        <f>Admin!E22+Admin!E52+Admin!E82</f>
        <v>111642.29208333332</v>
      </c>
      <c r="C191" s="6">
        <f>Admin!F22+Admin!F52+Admin!F82</f>
        <v>0</v>
      </c>
      <c r="D191" s="6">
        <f>Admin!G22+Admin!G52+Admin!G82</f>
        <v>2110228.9654166661</v>
      </c>
      <c r="E191" s="6">
        <f>Admin!H22+Admin!H52+Admin!H82</f>
        <v>461808.64000000001</v>
      </c>
    </row>
    <row r="192" spans="1:86" ht="15.75" x14ac:dyDescent="0.25">
      <c r="A192" s="3">
        <v>46569</v>
      </c>
      <c r="B192" s="6">
        <f>Admin!E23+Admin!E53+Admin!E83</f>
        <v>111642.29208333332</v>
      </c>
      <c r="C192" s="6">
        <f>Admin!F23+Admin!F53+Admin!F83</f>
        <v>0</v>
      </c>
      <c r="D192" s="6">
        <f>Admin!G23+Admin!G53+Admin!G83</f>
        <v>2221871.2574999994</v>
      </c>
      <c r="E192" s="6">
        <f>Admin!H23+Admin!H53+Admin!H83</f>
        <v>461808.64000000001</v>
      </c>
    </row>
    <row r="193" spans="1:7" ht="15.75" x14ac:dyDescent="0.25">
      <c r="A193" s="3">
        <v>46661</v>
      </c>
      <c r="B193" s="6">
        <f>Admin!E24+Admin!E54+Admin!E84</f>
        <v>111642.29208333332</v>
      </c>
      <c r="C193" s="6">
        <f>Admin!F24+Admin!F54+Admin!F84</f>
        <v>0</v>
      </c>
      <c r="D193" s="6">
        <f>Admin!G24+Admin!G54+Admin!G84</f>
        <v>2333513.5495833326</v>
      </c>
      <c r="E193" s="6">
        <f>Admin!H24+Admin!H54+Admin!H84</f>
        <v>461808.64000000001</v>
      </c>
    </row>
    <row r="194" spans="1:7" ht="15.75" x14ac:dyDescent="0.25">
      <c r="A194" s="3">
        <v>46753</v>
      </c>
      <c r="B194" s="6">
        <f>Admin!E25+Admin!E55+Admin!E85</f>
        <v>111642.29208333332</v>
      </c>
      <c r="C194" s="6">
        <f>Admin!F25+Admin!F55+Admin!F85</f>
        <v>0</v>
      </c>
      <c r="D194" s="6">
        <f>Admin!G25+Admin!G55+Admin!G85</f>
        <v>2445155.8416666659</v>
      </c>
      <c r="E194" s="6">
        <f>Admin!H25+Admin!H55+Admin!H85</f>
        <v>461808.64000000001</v>
      </c>
    </row>
    <row r="195" spans="1:7" ht="15.75" x14ac:dyDescent="0.25">
      <c r="A195" s="3">
        <v>46844</v>
      </c>
      <c r="B195" s="6">
        <f>Admin!E26+Admin!E56+Admin!E86</f>
        <v>111642.29208333332</v>
      </c>
      <c r="C195" s="6">
        <f>Admin!F26+Admin!F56+Admin!F86</f>
        <v>0</v>
      </c>
      <c r="D195" s="6">
        <f>Admin!G26+Admin!G56+Admin!G86</f>
        <v>2556798.1337499991</v>
      </c>
      <c r="E195" s="6">
        <f>Admin!H26+Admin!H56+Admin!H86</f>
        <v>461808.64000000001</v>
      </c>
    </row>
    <row r="196" spans="1:7" ht="15.75" x14ac:dyDescent="0.25">
      <c r="A196" s="3">
        <v>46935</v>
      </c>
      <c r="B196" s="6">
        <f>Admin!E27+Admin!E57+Admin!E87</f>
        <v>111642.29208333332</v>
      </c>
      <c r="C196" s="6">
        <f>Admin!F27+Admin!F57+Admin!F87</f>
        <v>0</v>
      </c>
      <c r="D196" s="6">
        <f>Admin!G27+Admin!G57+Admin!G87</f>
        <v>2668440.4258333324</v>
      </c>
      <c r="E196" s="6">
        <f>Admin!H27+Admin!H57+Admin!H87</f>
        <v>461808.64000000001</v>
      </c>
    </row>
    <row r="197" spans="1:7" x14ac:dyDescent="0.25">
      <c r="A197" s="67" t="s">
        <v>13</v>
      </c>
      <c r="B197" s="62">
        <f>Admin!E28+Admin!E58+Admin!E88+Admin!E118</f>
        <v>2928300</v>
      </c>
      <c r="C197" s="121">
        <f>Admin!F28+Admin!F58+Admin!F88+Admin!F118</f>
        <v>498383.63</v>
      </c>
      <c r="D197" s="121">
        <f>Admin!G28+Admin!G58+Admin!G88+Admin!G118</f>
        <v>2705015.4158333326</v>
      </c>
      <c r="E197" s="121">
        <f>Admin!H28+Admin!H58+Admin!H88+Admin!H118</f>
        <v>498383.63</v>
      </c>
    </row>
    <row r="201" spans="1:7" x14ac:dyDescent="0.25">
      <c r="A201" s="169" t="s">
        <v>85</v>
      </c>
      <c r="B201" s="169"/>
      <c r="C201" s="169"/>
      <c r="D201" s="169"/>
      <c r="E201" s="169"/>
      <c r="F201" s="169"/>
      <c r="G201" s="124"/>
    </row>
    <row r="202" spans="1:7" ht="30" x14ac:dyDescent="0.25">
      <c r="A202" s="125"/>
      <c r="B202" s="125" t="s">
        <v>87</v>
      </c>
      <c r="C202" s="125" t="s">
        <v>96</v>
      </c>
      <c r="D202" s="125" t="s">
        <v>88</v>
      </c>
      <c r="E202" s="125" t="s">
        <v>86</v>
      </c>
      <c r="F202" s="125" t="s">
        <v>89</v>
      </c>
      <c r="G202" s="125" t="s">
        <v>90</v>
      </c>
    </row>
    <row r="203" spans="1:7" x14ac:dyDescent="0.25">
      <c r="A203" t="s">
        <v>91</v>
      </c>
      <c r="B203" s="122" t="s">
        <v>94</v>
      </c>
      <c r="C203" s="6">
        <f>57566000*0.8</f>
        <v>46052800</v>
      </c>
      <c r="D203" s="37">
        <f>'New Single Family Housing'!E29+'New Single Family Housing'!J29+'New Single Family Housing'!E59+'New Single Family Housing'!J59+'New Single Family Housing'!E89+'New Single Family Housing'!J89+'New Single Family Housing'!E119+'New Single Family Housing'!J119+'New Single Family Housing'!T119+'New Single Family Housing'!Y119+'New Single Family Housing'!E149+'New Single Family Housing'!J149+'New Single Family Housing'!T149+'New Single Family Housing'!Y149+'New Single Family Housing'!E179+'New Single Family Housing'!J179+'New Single Family Housing'!E209+'New Single Family Housing'!J209+'New Single Family Housing'!E239+'New Single Family Housing'!J239+'New Single Family Housing'!E299+'New Single Family Housing'!J299+'New Single Family Housing'!E329+'New Single Family Housing'!J329+'New Single Family Housing'!E359+'New Single Family Housing'!J359+Rehab!E28+Rehab!J28+'New Rental Housing'!E28+'New Rental Housing'!J28+'New Rental Housing'!E58+'New Rental Housing'!J58+'New Rental Housing'!E88+'New Rental Housing'!J88+'New Rental Housing'!E148+'New Rental Housing'!J148+'New Rental Housing'!O148+'New Rental Housing'!T148+'New Rental Housing'!E178+'New Rental Housing'!J178+'New Rental Housing'!E208+'New Rental Housing'!J208+(Admin!E28*0.8)+(Admin!E58*0.8)+(Admin!E88*0.8)+Generators!E28+Generators!J28+Generators!E58+Generators!J58+Generators!E88+Generators!J88+Generators!E118+Generators!J118+Generators!E148+Generators!J148+Generators!E208+Generators!J208+Generators!E238+Generators!J238+Generators!E268+Generators!J268+Generators!E298+Generators!J298+Generators!E328+Generators!J328+Generators!E358+Generators!J358+Generators!E388+Generators!J388+Generators!E418+Generators!J418+Generators!E448+Generators!J448+Trees!E28+Trees!J28+Trees!O28+Trees!T28+Trees!E58+Trees!J58+Trees!O58+Trees!T58+Trees!E88+Trees!J88+Trees!O88+Trees!T88+Trees!E118+Trees!J118+Trees!O118+Trees!T118+'New Single Family Housing'!O29+'New Single Family Housing'!O59+'New Single Family Housing'!O89+'New Single Family Housing'!O119+'New Single Family Housing'!O149+'New Single Family Housing'!O179+'New Single Family Housing'!O209+'New Single Family Housing'!O239+'New Single Family Housing'!O299+'New Single Family Housing'!O329+'New Single Family Housing'!O359</f>
        <v>49661248.008000001</v>
      </c>
      <c r="E203" s="123">
        <f>D203/57566000</f>
        <v>0.86268366758155857</v>
      </c>
      <c r="F203" s="6">
        <f>'New Single Family Housing'!H29+'New Single Family Housing'!M29+'New Single Family Housing'!H59+'New Single Family Housing'!M59+'New Single Family Housing'!H89+'New Single Family Housing'!M89+'New Single Family Housing'!H119+'New Single Family Housing'!M119+'New Single Family Housing'!W119+'New Single Family Housing'!AB119+'New Single Family Housing'!H149+'New Single Family Housing'!M149+'New Single Family Housing'!W149+'New Single Family Housing'!AB149+'New Single Family Housing'!H179+'New Single Family Housing'!M179+'New Single Family Housing'!H209+'New Single Family Housing'!M209+'New Single Family Housing'!H239+'New Single Family Housing'!M239+'New Single Family Housing'!H299+'New Single Family Housing'!M299+'New Single Family Housing'!H329+'New Single Family Housing'!M329+'New Single Family Housing'!H359+'New Single Family Housing'!M359+Rehab!H28+Rehab!M28+'New Rental Housing'!H28+'New Rental Housing'!M28+'New Rental Housing'!H58+'New Rental Housing'!M58+'New Rental Housing'!H88+'New Rental Housing'!M88+'New Rental Housing'!H148+'New Rental Housing'!M148+'New Rental Housing'!R148+'New Rental Housing'!W148+'New Rental Housing'!H178+'New Rental Housing'!M178+'New Rental Housing'!H208+'New Rental Housing'!M208+(Admin!H28*0.8)+(Admin!H58*0.8)+(Admin!H88*0.8)+Generators!H28+Generators!M28+Generators!H58+Generators!M58+Generators!H88+Generators!M88+Generators!H118+Generators!M118+Generators!H148+Generators!M148+Generators!H208+Generators!M208+Generators!H238+Generators!M238+Generators!H268+Generators!M268+Generators!H298+Generators!M298+Generators!H328+Generators!M328+Generators!H358+Generators!M358+Generators!H388+Generators!M388+Generators!H418+Generators!M418+Generators!H448+Generators!M448+Trees!H28+Trees!M28+Trees!R28+Trees!W28+Trees!H58+Trees!M58+Trees!R58+Trees!W58+Trees!H88+Trees!M88+Trees!R88+Trees!W88+Trees!H118+Trees!M118+Trees!R118+Trees!W118+'New Single Family Housing'!R29+'New Single Family Housing'!R59+'New Single Family Housing'!R89+'New Single Family Housing'!R119+'New Single Family Housing'!R149+'New Single Family Housing'!R179+'New Single Family Housing'!R209+'New Single Family Housing'!R239+'New Single Family Housing'!R299+'New Single Family Housing'!R329+'New Single Family Housing'!R359</f>
        <v>5247027.5919999992</v>
      </c>
      <c r="G203" s="123">
        <f>F203/57566000</f>
        <v>9.1148031685369821E-2</v>
      </c>
    </row>
    <row r="204" spans="1:7" x14ac:dyDescent="0.25">
      <c r="A204" t="s">
        <v>92</v>
      </c>
      <c r="B204" s="123" t="s">
        <v>93</v>
      </c>
      <c r="C204" s="6">
        <f>57566000*0.2</f>
        <v>11513200</v>
      </c>
      <c r="D204" s="37">
        <f>'New Single Family Housing'!G269+'New Single Family Housing'!J269+'New Single Family Housing'!G389+'New Single Family Housing'!J389+'New Single Family Housing'!G419+'New Single Family Housing'!J419+'New Rental Housing'!E118+'New Rental Housing'!J118+'New Rental Housing'!E238+'New Rental Housing'!J238+(Admin!E28*0.2)+(Admin!E58*0.2)+(Admin!E88*0.2)+Generators!E178+Generators!J178+Generators!E478+Generators!J478+Generators!E508+Generators!J508+Generators!E538+Generators!J538+Trees!E148+Trees!J148+Trees!E178+Trees!J178+Trees!E208+Trees!J208+Trees!E238+Trees!J238+'New Single Family Housing'!O269+'New Single Family Housing'!O389+'New Single Family Housing'!O419</f>
        <v>7839703.0020000003</v>
      </c>
      <c r="E204" s="123">
        <f>D204/57566000</f>
        <v>0.13618634266754681</v>
      </c>
      <c r="F204" s="6">
        <f>'New Single Family Housing'!H269+'New Single Family Housing'!M269+'New Single Family Housing'!H389+'New Single Family Housing'!M389+'New Single Family Housing'!H419+'New Single Family Housing'!M419+'New Rental Housing'!H118+'New Rental Housing'!M118+'New Rental Housing'!H238+'New Rental Housing'!M238+(Admin!H28*0.2)+(Admin!H58*0.2)+(Admin!H88*0.2)+Generators!H178+Generators!M178+Generators!H478+Generators!M478+Generators!H508+Generators!M508+Generators!H538+Generators!M538+Trees!H148+Trees!M148+Trees!H178+Trees!M178+Trees!H208+Trees!M208+Trees!H238+Trees!M238+'New Single Family Housing'!R269+'New Single Family Housing'!R389+'New Single Family Housing'!R419</f>
        <v>1865323.4379999998</v>
      </c>
      <c r="G204" s="123">
        <f>F204/57566000</f>
        <v>3.2403214362644615E-2</v>
      </c>
    </row>
    <row r="205" spans="1:7" x14ac:dyDescent="0.25">
      <c r="A205" t="s">
        <v>95</v>
      </c>
      <c r="B205" t="s">
        <v>99</v>
      </c>
      <c r="C205" s="37">
        <f>57566000-Admin!E28-Admin!E58-Admin!E88</f>
        <v>54674274.990000002</v>
      </c>
      <c r="D205" s="37">
        <f>D26+D55+D83+Generators!E28+Generators!J28+Generators!E58+Generators!J58+Generators!E88+Generators!J88+Generators!E118+Generators!J118+Generators!E178+Generators!J178+Generators!E298+Generators!J298+Generators!E538+Generators!J538+Generators!E418+Generators!J418+Trees!E28+Trees!J28+Trees!E58+Trees!J58+Trees!E88+Trees!J88+Trees!E118+Trees!J118+Trees!E148+Trees!J148+Trees!E238+Trees!J238+H26+L26+H55+H83+Rehab!E28+Rehab!J28</f>
        <v>50596861</v>
      </c>
      <c r="E205" s="123">
        <f>D205/C205</f>
        <v>0.92542353802138633</v>
      </c>
      <c r="F205" s="37">
        <f>E26+E55+E83+Generators!H28+Generators!M28+Generators!H58+Generators!M58+Generators!H88+Generators!M88+Generators!H118+Generators!M118+Generators!H178+Generators!M178+Generators!H298+Generators!M298+Generators!H538+Generators!M538+Generators!H418+Generators!M418+Trees!H28+Trees!M28+Trees!H58+Trees!M58+Trees!H88+Trees!M88+Trees!H118+Trees!M118+Trees!H148+Trees!M148+Trees!H238+Trees!M238+I26+N26+I55+I83+Rehab!F28+Rehab!K28</f>
        <v>6640929.1499999994</v>
      </c>
      <c r="G205" s="123">
        <f>F205/C205</f>
        <v>0.12146350639701457</v>
      </c>
    </row>
    <row r="206" spans="1:7" x14ac:dyDescent="0.25">
      <c r="A206" t="s">
        <v>97</v>
      </c>
      <c r="B206" t="s">
        <v>98</v>
      </c>
      <c r="C206" s="6">
        <f>7427000+82000</f>
        <v>7509000</v>
      </c>
      <c r="D206" s="6">
        <f>D168+H168+D139+H139</f>
        <v>7558365.0000000009</v>
      </c>
      <c r="E206" s="123">
        <f>D206/50057000</f>
        <v>0.15099516551131711</v>
      </c>
      <c r="F206" s="37">
        <f>E139+I139+E168+I168</f>
        <v>8955.24</v>
      </c>
      <c r="G206" s="167">
        <f>F206/50057000</f>
        <v>1.7890085302754859E-4</v>
      </c>
    </row>
    <row r="207" spans="1:7" x14ac:dyDescent="0.25">
      <c r="A207" t="s">
        <v>100</v>
      </c>
      <c r="B207" t="s">
        <v>101</v>
      </c>
      <c r="C207" s="6">
        <f>57566000*0.05</f>
        <v>2878300</v>
      </c>
      <c r="D207" s="37">
        <f>B197</f>
        <v>2928300</v>
      </c>
      <c r="E207" s="123">
        <f>D207/57566000</f>
        <v>5.0868568252093252E-2</v>
      </c>
      <c r="F207" s="37">
        <f>Admin!F28+Admin!F58+Admin!F88</f>
        <v>461808.64000000001</v>
      </c>
      <c r="G207" s="123">
        <f>F207/57566000</f>
        <v>8.022246464927215E-3</v>
      </c>
    </row>
    <row r="209" spans="3:5" x14ac:dyDescent="0.25">
      <c r="C209" s="37"/>
    </row>
    <row r="210" spans="3:5" x14ac:dyDescent="0.25">
      <c r="C210" s="37"/>
      <c r="E210" s="37"/>
    </row>
  </sheetData>
  <mergeCells count="1">
    <mergeCell ref="A201:F20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FB46-CF82-4726-83BB-1CEB518215B9}">
  <dimension ref="A2:AK450"/>
  <sheetViews>
    <sheetView topLeftCell="A230" zoomScale="80" zoomScaleNormal="80" workbookViewId="0">
      <selection activeCell="A253" sqref="A253"/>
    </sheetView>
  </sheetViews>
  <sheetFormatPr defaultRowHeight="15" x14ac:dyDescent="0.25"/>
  <cols>
    <col min="3" max="3" width="12.28515625" customWidth="1"/>
    <col min="4" max="4" width="13.42578125" customWidth="1"/>
    <col min="5" max="5" width="15.7109375" customWidth="1"/>
    <col min="6" max="6" width="13.42578125" bestFit="1" customWidth="1"/>
    <col min="7" max="7" width="15.85546875" customWidth="1"/>
    <col min="8" max="8" width="15.7109375" customWidth="1"/>
    <col min="9" max="9" width="14" bestFit="1" customWidth="1"/>
    <col min="10" max="10" width="15.5703125" customWidth="1"/>
    <col min="11" max="11" width="14.42578125" customWidth="1"/>
    <col min="12" max="12" width="17.140625" customWidth="1"/>
    <col min="13" max="13" width="14.85546875" customWidth="1"/>
    <col min="14" max="14" width="11.140625" customWidth="1"/>
    <col min="15" max="15" width="18.140625" customWidth="1"/>
    <col min="16" max="16" width="11.85546875" customWidth="1"/>
    <col min="17" max="18" width="21.28515625" customWidth="1"/>
    <col min="19" max="19" width="14" bestFit="1" customWidth="1"/>
    <col min="20" max="20" width="14.42578125" bestFit="1" customWidth="1"/>
    <col min="21" max="21" width="15.85546875" customWidth="1"/>
    <col min="22" max="22" width="16.140625" customWidth="1"/>
    <col min="23" max="23" width="17" customWidth="1"/>
    <col min="24" max="24" width="17.42578125" customWidth="1"/>
    <col min="25" max="25" width="19.140625" customWidth="1"/>
    <col min="26" max="26" width="14.5703125" customWidth="1"/>
    <col min="27" max="27" width="16.85546875" customWidth="1"/>
    <col min="28" max="28" width="20.42578125" customWidth="1"/>
    <col min="29" max="29" width="20.85546875" customWidth="1"/>
    <col min="30" max="30" width="13.85546875" customWidth="1"/>
    <col min="31" max="31" width="23.85546875" customWidth="1"/>
    <col min="32" max="32" width="14" bestFit="1" customWidth="1"/>
  </cols>
  <sheetData>
    <row r="2" spans="1:27" x14ac:dyDescent="0.25">
      <c r="A2" s="183" t="s">
        <v>20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</row>
    <row r="3" spans="1:27" x14ac:dyDescent="0.25">
      <c r="A3" s="189" t="s">
        <v>0</v>
      </c>
      <c r="B3" s="189"/>
      <c r="C3" s="189"/>
      <c r="D3" s="189"/>
      <c r="E3" s="182" t="s">
        <v>22</v>
      </c>
      <c r="F3" s="182"/>
      <c r="G3" s="182"/>
      <c r="H3" s="182"/>
      <c r="I3" s="182"/>
      <c r="J3" s="182" t="s">
        <v>21</v>
      </c>
      <c r="K3" s="182"/>
      <c r="L3" s="182"/>
      <c r="M3" s="182"/>
      <c r="N3" s="182"/>
      <c r="O3" s="182" t="s">
        <v>149</v>
      </c>
      <c r="P3" s="182"/>
      <c r="Q3" s="182"/>
      <c r="R3" s="182"/>
      <c r="S3" s="182"/>
      <c r="T3" s="170"/>
      <c r="U3" s="177"/>
      <c r="V3" s="178" t="s">
        <v>77</v>
      </c>
      <c r="W3" s="179"/>
      <c r="X3" s="179"/>
      <c r="Y3" s="179"/>
      <c r="Z3" s="179"/>
      <c r="AA3" s="180"/>
    </row>
    <row r="4" spans="1:27" ht="105" x14ac:dyDescent="0.25">
      <c r="A4" s="103" t="s">
        <v>1</v>
      </c>
      <c r="B4" s="103" t="s">
        <v>2</v>
      </c>
      <c r="C4" s="103" t="s">
        <v>3</v>
      </c>
      <c r="D4" s="104" t="s">
        <v>9</v>
      </c>
      <c r="E4" s="105" t="s">
        <v>4</v>
      </c>
      <c r="F4" s="106" t="s">
        <v>6</v>
      </c>
      <c r="G4" s="106" t="s">
        <v>5</v>
      </c>
      <c r="H4" s="106" t="s">
        <v>7</v>
      </c>
      <c r="I4" s="107" t="s">
        <v>8</v>
      </c>
      <c r="J4" s="108" t="s">
        <v>4</v>
      </c>
      <c r="K4" s="109" t="s">
        <v>6</v>
      </c>
      <c r="L4" s="109" t="s">
        <v>5</v>
      </c>
      <c r="M4" s="109" t="s">
        <v>7</v>
      </c>
      <c r="N4" s="110" t="s">
        <v>8</v>
      </c>
      <c r="O4" s="108" t="s">
        <v>4</v>
      </c>
      <c r="P4" s="109" t="s">
        <v>6</v>
      </c>
      <c r="Q4" s="109" t="s">
        <v>5</v>
      </c>
      <c r="R4" s="109" t="s">
        <v>7</v>
      </c>
      <c r="S4" s="110" t="s">
        <v>8</v>
      </c>
      <c r="T4" s="111" t="s">
        <v>10</v>
      </c>
      <c r="U4" s="112" t="s">
        <v>11</v>
      </c>
      <c r="V4" s="113" t="s">
        <v>78</v>
      </c>
      <c r="W4" s="113" t="s">
        <v>79</v>
      </c>
      <c r="X4" s="113" t="s">
        <v>80</v>
      </c>
      <c r="Y4" s="113" t="s">
        <v>81</v>
      </c>
      <c r="Z4" s="113" t="s">
        <v>82</v>
      </c>
      <c r="AA4" s="113" t="s">
        <v>83</v>
      </c>
    </row>
    <row r="5" spans="1:27" ht="15.75" x14ac:dyDescent="0.25">
      <c r="A5" s="68">
        <v>2022</v>
      </c>
      <c r="B5" s="68">
        <v>4</v>
      </c>
      <c r="C5" s="69">
        <v>44835</v>
      </c>
      <c r="D5" s="69">
        <v>44926</v>
      </c>
      <c r="E5" s="70">
        <v>0</v>
      </c>
      <c r="F5" s="70">
        <v>0</v>
      </c>
      <c r="G5" s="70">
        <v>0</v>
      </c>
      <c r="H5" s="70">
        <v>0</v>
      </c>
      <c r="I5" s="71">
        <v>0</v>
      </c>
      <c r="J5" s="70">
        <v>0</v>
      </c>
      <c r="K5" s="70">
        <v>0</v>
      </c>
      <c r="L5" s="70">
        <v>0</v>
      </c>
      <c r="M5" s="70">
        <v>0</v>
      </c>
      <c r="N5" s="71">
        <v>0</v>
      </c>
      <c r="O5" s="70">
        <v>0</v>
      </c>
      <c r="P5" s="70">
        <v>0</v>
      </c>
      <c r="Q5" s="70">
        <v>0</v>
      </c>
      <c r="R5" s="70">
        <v>0</v>
      </c>
      <c r="S5" s="71">
        <v>0</v>
      </c>
      <c r="T5" s="72">
        <v>0</v>
      </c>
      <c r="U5" s="73">
        <v>0</v>
      </c>
      <c r="V5" s="102">
        <f t="shared" ref="V5:V29" si="0">T5</f>
        <v>0</v>
      </c>
      <c r="W5" s="102">
        <f t="shared" ref="W5:W29" si="1">U5</f>
        <v>0</v>
      </c>
      <c r="X5" s="102">
        <f t="shared" ref="X5:X29" si="2">V5</f>
        <v>0</v>
      </c>
      <c r="Y5" s="102">
        <f t="shared" ref="Y5:Y29" si="3">W5</f>
        <v>0</v>
      </c>
      <c r="Z5" s="102">
        <v>0</v>
      </c>
      <c r="AA5" s="102">
        <v>0</v>
      </c>
    </row>
    <row r="6" spans="1:27" ht="15.75" x14ac:dyDescent="0.25">
      <c r="A6" s="68">
        <v>2023</v>
      </c>
      <c r="B6" s="68">
        <v>1</v>
      </c>
      <c r="C6" s="69">
        <v>44927</v>
      </c>
      <c r="D6" s="69">
        <v>45016</v>
      </c>
      <c r="E6" s="70">
        <v>0</v>
      </c>
      <c r="F6" s="70">
        <v>0</v>
      </c>
      <c r="G6" s="70">
        <v>0</v>
      </c>
      <c r="H6" s="70">
        <v>0</v>
      </c>
      <c r="I6" s="71">
        <v>0</v>
      </c>
      <c r="J6" s="70">
        <v>0</v>
      </c>
      <c r="K6" s="70">
        <v>0</v>
      </c>
      <c r="L6" s="70">
        <v>0</v>
      </c>
      <c r="M6" s="70">
        <v>0</v>
      </c>
      <c r="N6" s="71">
        <v>0</v>
      </c>
      <c r="O6" s="70">
        <v>0</v>
      </c>
      <c r="P6" s="70">
        <v>0</v>
      </c>
      <c r="Q6" s="70">
        <v>0</v>
      </c>
      <c r="R6" s="70">
        <v>0</v>
      </c>
      <c r="S6" s="71">
        <v>0</v>
      </c>
      <c r="T6" s="72">
        <v>0</v>
      </c>
      <c r="U6" s="73">
        <v>0</v>
      </c>
      <c r="V6" s="102">
        <f t="shared" si="0"/>
        <v>0</v>
      </c>
      <c r="W6" s="102">
        <f t="shared" si="1"/>
        <v>0</v>
      </c>
      <c r="X6" s="102">
        <f t="shared" si="2"/>
        <v>0</v>
      </c>
      <c r="Y6" s="102">
        <f t="shared" si="3"/>
        <v>0</v>
      </c>
      <c r="Z6" s="102">
        <v>0</v>
      </c>
      <c r="AA6" s="102">
        <v>0</v>
      </c>
    </row>
    <row r="7" spans="1:27" s="134" customFormat="1" ht="15.75" x14ac:dyDescent="0.25">
      <c r="A7" s="115">
        <v>2023</v>
      </c>
      <c r="B7" s="115">
        <v>2</v>
      </c>
      <c r="C7" s="116">
        <v>45017</v>
      </c>
      <c r="D7" s="116">
        <v>45107</v>
      </c>
      <c r="E7" s="126">
        <v>0</v>
      </c>
      <c r="F7" s="118">
        <v>0</v>
      </c>
      <c r="G7" s="118">
        <f>E7</f>
        <v>0</v>
      </c>
      <c r="H7" s="118">
        <f>SUM(F7+0)</f>
        <v>0</v>
      </c>
      <c r="I7" s="127">
        <v>0</v>
      </c>
      <c r="J7" s="128">
        <v>0</v>
      </c>
      <c r="K7" s="129">
        <v>0</v>
      </c>
      <c r="L7" s="130">
        <f>J7</f>
        <v>0</v>
      </c>
      <c r="M7" s="129">
        <f>SUM(K7+0)</f>
        <v>0</v>
      </c>
      <c r="N7" s="131">
        <v>0</v>
      </c>
      <c r="O7" s="128">
        <v>0</v>
      </c>
      <c r="P7" s="129">
        <v>0</v>
      </c>
      <c r="Q7" s="130">
        <f>O7</f>
        <v>0</v>
      </c>
      <c r="R7" s="129">
        <f>SUM(P7+0)</f>
        <v>0</v>
      </c>
      <c r="S7" s="131">
        <v>0</v>
      </c>
      <c r="T7" s="132">
        <v>0</v>
      </c>
      <c r="U7" s="133">
        <v>0</v>
      </c>
      <c r="V7" s="114">
        <f t="shared" si="0"/>
        <v>0</v>
      </c>
      <c r="W7" s="114">
        <f t="shared" si="1"/>
        <v>0</v>
      </c>
      <c r="X7" s="114">
        <f t="shared" si="2"/>
        <v>0</v>
      </c>
      <c r="Y7" s="114">
        <f t="shared" si="3"/>
        <v>0</v>
      </c>
      <c r="Z7" s="114">
        <v>0</v>
      </c>
      <c r="AA7" s="114">
        <v>0</v>
      </c>
    </row>
    <row r="8" spans="1:27" ht="15.75" x14ac:dyDescent="0.25">
      <c r="A8" s="68">
        <v>2023</v>
      </c>
      <c r="B8" s="68">
        <v>3</v>
      </c>
      <c r="C8" s="69">
        <v>45108</v>
      </c>
      <c r="D8" s="69">
        <v>45199</v>
      </c>
      <c r="E8" s="79">
        <v>0</v>
      </c>
      <c r="F8" s="80"/>
      <c r="G8" s="80">
        <f t="shared" ref="G8:G28" si="4">G7+E8</f>
        <v>0</v>
      </c>
      <c r="H8" s="80">
        <f t="shared" ref="H8:H27" si="5">SUM(H7+F8)</f>
        <v>0</v>
      </c>
      <c r="I8" s="81">
        <v>0</v>
      </c>
      <c r="J8" s="82">
        <v>0</v>
      </c>
      <c r="K8" s="83"/>
      <c r="L8" s="83">
        <f t="shared" ref="L8:L28" si="6">L7+J8</f>
        <v>0</v>
      </c>
      <c r="M8" s="83">
        <f t="shared" ref="M8:M28" si="7">SUM(M7+K8)</f>
        <v>0</v>
      </c>
      <c r="N8" s="85">
        <v>0</v>
      </c>
      <c r="O8" s="82">
        <v>0</v>
      </c>
      <c r="P8" s="83"/>
      <c r="Q8" s="83">
        <f t="shared" ref="Q8:Q28" si="8">Q7+O8</f>
        <v>0</v>
      </c>
      <c r="R8" s="83">
        <f t="shared" ref="R8:R28" si="9">SUM(R7+P8)</f>
        <v>0</v>
      </c>
      <c r="S8" s="85">
        <v>0</v>
      </c>
      <c r="T8" s="72">
        <v>0</v>
      </c>
      <c r="U8" s="73"/>
      <c r="V8" s="102">
        <f t="shared" si="0"/>
        <v>0</v>
      </c>
      <c r="W8" s="102">
        <f t="shared" si="1"/>
        <v>0</v>
      </c>
      <c r="X8" s="102">
        <f t="shared" si="2"/>
        <v>0</v>
      </c>
      <c r="Y8" s="102">
        <f t="shared" si="3"/>
        <v>0</v>
      </c>
      <c r="Z8" s="102">
        <v>0</v>
      </c>
      <c r="AA8" s="102">
        <v>0</v>
      </c>
    </row>
    <row r="9" spans="1:27" ht="15.75" x14ac:dyDescent="0.25">
      <c r="A9" s="68">
        <v>2023</v>
      </c>
      <c r="B9" s="68">
        <v>4</v>
      </c>
      <c r="C9" s="69">
        <v>45200</v>
      </c>
      <c r="D9" s="69">
        <v>45291</v>
      </c>
      <c r="E9" s="79">
        <f>$E$29/6</f>
        <v>329309.33333333331</v>
      </c>
      <c r="F9" s="80">
        <v>0</v>
      </c>
      <c r="G9" s="80">
        <f t="shared" si="4"/>
        <v>329309.33333333331</v>
      </c>
      <c r="H9" s="80">
        <f t="shared" si="5"/>
        <v>0</v>
      </c>
      <c r="I9" s="81">
        <f t="shared" ref="I9:I25" si="10">H9/G9</f>
        <v>0</v>
      </c>
      <c r="J9" s="82">
        <f t="shared" ref="J9:J14" si="11">$J$29/6</f>
        <v>13333.333333333334</v>
      </c>
      <c r="K9" s="83">
        <v>0</v>
      </c>
      <c r="L9" s="83">
        <f t="shared" si="6"/>
        <v>13333.333333333334</v>
      </c>
      <c r="M9" s="83">
        <f t="shared" si="7"/>
        <v>0</v>
      </c>
      <c r="N9" s="85">
        <f t="shared" ref="N9:N29" si="12">M9/L9</f>
        <v>0</v>
      </c>
      <c r="O9" s="82">
        <v>0</v>
      </c>
      <c r="P9" s="83">
        <v>0</v>
      </c>
      <c r="Q9" s="83">
        <f t="shared" si="8"/>
        <v>0</v>
      </c>
      <c r="R9" s="83">
        <f t="shared" si="9"/>
        <v>0</v>
      </c>
      <c r="S9" s="85">
        <v>0</v>
      </c>
      <c r="T9" s="72">
        <v>0</v>
      </c>
      <c r="U9" s="73">
        <v>0</v>
      </c>
      <c r="V9" s="102">
        <f t="shared" si="0"/>
        <v>0</v>
      </c>
      <c r="W9" s="102">
        <f t="shared" si="1"/>
        <v>0</v>
      </c>
      <c r="X9" s="102">
        <f t="shared" si="2"/>
        <v>0</v>
      </c>
      <c r="Y9" s="102">
        <f t="shared" si="3"/>
        <v>0</v>
      </c>
      <c r="Z9" s="102">
        <v>0</v>
      </c>
      <c r="AA9" s="102">
        <v>0</v>
      </c>
    </row>
    <row r="10" spans="1:27" ht="15.75" x14ac:dyDescent="0.25">
      <c r="A10" s="68">
        <v>2024</v>
      </c>
      <c r="B10" s="68">
        <v>1</v>
      </c>
      <c r="C10" s="69">
        <v>45292</v>
      </c>
      <c r="D10" s="69">
        <v>45382</v>
      </c>
      <c r="E10" s="79">
        <f t="shared" ref="E10:E14" si="13">$E$29/6</f>
        <v>329309.33333333331</v>
      </c>
      <c r="F10" s="80">
        <v>0</v>
      </c>
      <c r="G10" s="80">
        <f>G9+E10</f>
        <v>658618.66666666663</v>
      </c>
      <c r="H10" s="80">
        <f t="shared" si="5"/>
        <v>0</v>
      </c>
      <c r="I10" s="81">
        <f t="shared" si="10"/>
        <v>0</v>
      </c>
      <c r="J10" s="82">
        <f t="shared" si="11"/>
        <v>13333.333333333334</v>
      </c>
      <c r="K10" s="83">
        <v>0</v>
      </c>
      <c r="L10" s="83">
        <f t="shared" si="6"/>
        <v>26666.666666666668</v>
      </c>
      <c r="M10" s="83">
        <f t="shared" si="7"/>
        <v>0</v>
      </c>
      <c r="N10" s="85">
        <f t="shared" si="12"/>
        <v>0</v>
      </c>
      <c r="O10" s="82"/>
      <c r="P10" s="83">
        <v>0</v>
      </c>
      <c r="Q10" s="83">
        <f t="shared" si="8"/>
        <v>0</v>
      </c>
      <c r="R10" s="83">
        <f t="shared" si="9"/>
        <v>0</v>
      </c>
      <c r="S10" s="85">
        <v>0</v>
      </c>
      <c r="T10" s="72">
        <v>0</v>
      </c>
      <c r="U10" s="73">
        <v>0</v>
      </c>
      <c r="V10" s="102">
        <f t="shared" si="0"/>
        <v>0</v>
      </c>
      <c r="W10" s="102">
        <f t="shared" si="1"/>
        <v>0</v>
      </c>
      <c r="X10" s="102">
        <f t="shared" si="2"/>
        <v>0</v>
      </c>
      <c r="Y10" s="102">
        <f t="shared" si="3"/>
        <v>0</v>
      </c>
      <c r="Z10" s="102">
        <v>0</v>
      </c>
      <c r="AA10" s="102">
        <v>0</v>
      </c>
    </row>
    <row r="11" spans="1:27" ht="15.75" x14ac:dyDescent="0.25">
      <c r="A11" s="68">
        <v>2024</v>
      </c>
      <c r="B11" s="68">
        <v>2</v>
      </c>
      <c r="C11" s="69">
        <v>45383</v>
      </c>
      <c r="D11" s="69">
        <v>45473</v>
      </c>
      <c r="E11" s="79">
        <f t="shared" si="13"/>
        <v>329309.33333333331</v>
      </c>
      <c r="F11" s="80">
        <v>0</v>
      </c>
      <c r="G11" s="80">
        <f t="shared" si="4"/>
        <v>987928</v>
      </c>
      <c r="H11" s="80">
        <f t="shared" si="5"/>
        <v>0</v>
      </c>
      <c r="I11" s="81">
        <f t="shared" si="10"/>
        <v>0</v>
      </c>
      <c r="J11" s="82">
        <f t="shared" si="11"/>
        <v>13333.333333333334</v>
      </c>
      <c r="K11" s="83">
        <v>0</v>
      </c>
      <c r="L11" s="83">
        <f t="shared" si="6"/>
        <v>40000</v>
      </c>
      <c r="M11" s="83">
        <f t="shared" si="7"/>
        <v>0</v>
      </c>
      <c r="N11" s="85">
        <f t="shared" si="12"/>
        <v>0</v>
      </c>
      <c r="O11" s="82">
        <v>0</v>
      </c>
      <c r="P11" s="83">
        <v>0</v>
      </c>
      <c r="Q11" s="83">
        <f t="shared" si="8"/>
        <v>0</v>
      </c>
      <c r="R11" s="83">
        <f t="shared" si="9"/>
        <v>0</v>
      </c>
      <c r="S11" s="85">
        <v>0</v>
      </c>
      <c r="T11" s="72">
        <v>0</v>
      </c>
      <c r="U11" s="73">
        <v>0</v>
      </c>
      <c r="V11" s="102">
        <f t="shared" si="0"/>
        <v>0</v>
      </c>
      <c r="W11" s="102">
        <f t="shared" si="1"/>
        <v>0</v>
      </c>
      <c r="X11" s="102">
        <f t="shared" si="2"/>
        <v>0</v>
      </c>
      <c r="Y11" s="102">
        <f t="shared" si="3"/>
        <v>0</v>
      </c>
      <c r="Z11" s="102">
        <v>0</v>
      </c>
      <c r="AA11" s="102">
        <v>0</v>
      </c>
    </row>
    <row r="12" spans="1:27" ht="15.75" x14ac:dyDescent="0.25">
      <c r="A12" s="68">
        <v>2024</v>
      </c>
      <c r="B12" s="68">
        <v>3</v>
      </c>
      <c r="C12" s="69">
        <v>45474</v>
      </c>
      <c r="D12" s="69">
        <v>45565</v>
      </c>
      <c r="E12" s="79">
        <f t="shared" si="13"/>
        <v>329309.33333333331</v>
      </c>
      <c r="F12" s="80">
        <v>0</v>
      </c>
      <c r="G12" s="80">
        <f t="shared" si="4"/>
        <v>1317237.3333333333</v>
      </c>
      <c r="H12" s="80">
        <f t="shared" si="5"/>
        <v>0</v>
      </c>
      <c r="I12" s="81">
        <f t="shared" si="10"/>
        <v>0</v>
      </c>
      <c r="J12" s="82">
        <f t="shared" si="11"/>
        <v>13333.333333333334</v>
      </c>
      <c r="K12" s="83">
        <v>0</v>
      </c>
      <c r="L12" s="83">
        <f t="shared" si="6"/>
        <v>53333.333333333336</v>
      </c>
      <c r="M12" s="83">
        <f t="shared" si="7"/>
        <v>0</v>
      </c>
      <c r="N12" s="85">
        <f t="shared" si="12"/>
        <v>0</v>
      </c>
      <c r="O12" s="82">
        <v>0</v>
      </c>
      <c r="P12" s="83">
        <v>0</v>
      </c>
      <c r="Q12" s="83">
        <f t="shared" si="8"/>
        <v>0</v>
      </c>
      <c r="R12" s="83">
        <f t="shared" si="9"/>
        <v>0</v>
      </c>
      <c r="S12" s="85">
        <v>0</v>
      </c>
      <c r="T12" s="72">
        <v>0</v>
      </c>
      <c r="U12" s="73">
        <v>0</v>
      </c>
      <c r="V12" s="102">
        <f t="shared" si="0"/>
        <v>0</v>
      </c>
      <c r="W12" s="102">
        <f t="shared" si="1"/>
        <v>0</v>
      </c>
      <c r="X12" s="102">
        <f t="shared" si="2"/>
        <v>0</v>
      </c>
      <c r="Y12" s="102">
        <f t="shared" si="3"/>
        <v>0</v>
      </c>
      <c r="Z12" s="102">
        <v>0</v>
      </c>
      <c r="AA12" s="102">
        <v>0</v>
      </c>
    </row>
    <row r="13" spans="1:27" ht="15.75" x14ac:dyDescent="0.25">
      <c r="A13" s="1">
        <v>2024</v>
      </c>
      <c r="B13" s="1">
        <v>4</v>
      </c>
      <c r="C13" s="3">
        <v>45566</v>
      </c>
      <c r="D13" s="3">
        <v>45657</v>
      </c>
      <c r="E13" s="24">
        <f t="shared" si="13"/>
        <v>329309.33333333331</v>
      </c>
      <c r="F13" s="20"/>
      <c r="G13" s="20">
        <f>G12+E13</f>
        <v>1646546.6666666665</v>
      </c>
      <c r="H13" s="20">
        <f>SUM(H12+F13)</f>
        <v>0</v>
      </c>
      <c r="I13" s="27">
        <f t="shared" si="10"/>
        <v>0</v>
      </c>
      <c r="J13" s="12">
        <f t="shared" si="11"/>
        <v>13333.333333333334</v>
      </c>
      <c r="K13" s="8"/>
      <c r="L13" s="8">
        <f t="shared" si="6"/>
        <v>66666.666666666672</v>
      </c>
      <c r="M13" s="8">
        <f t="shared" si="7"/>
        <v>0</v>
      </c>
      <c r="N13" s="19">
        <f t="shared" si="12"/>
        <v>0</v>
      </c>
      <c r="O13" s="12"/>
      <c r="P13" s="8"/>
      <c r="Q13" s="8">
        <f t="shared" si="8"/>
        <v>0</v>
      </c>
      <c r="R13" s="8">
        <f t="shared" si="9"/>
        <v>0</v>
      </c>
      <c r="S13" s="19">
        <v>0</v>
      </c>
      <c r="T13" s="16">
        <v>0</v>
      </c>
      <c r="U13" s="2"/>
      <c r="V13" s="101">
        <f t="shared" si="0"/>
        <v>0</v>
      </c>
      <c r="W13" s="101">
        <f t="shared" si="1"/>
        <v>0</v>
      </c>
      <c r="X13" s="101">
        <f t="shared" si="2"/>
        <v>0</v>
      </c>
      <c r="Y13" s="101">
        <f t="shared" si="3"/>
        <v>0</v>
      </c>
      <c r="Z13" s="102">
        <v>0</v>
      </c>
      <c r="AA13" s="102">
        <v>0</v>
      </c>
    </row>
    <row r="14" spans="1:27" ht="15.75" x14ac:dyDescent="0.25">
      <c r="A14" s="1">
        <v>2025</v>
      </c>
      <c r="B14" s="1">
        <v>1</v>
      </c>
      <c r="C14" s="3">
        <v>45658</v>
      </c>
      <c r="D14" s="3">
        <v>45747</v>
      </c>
      <c r="E14" s="24">
        <f t="shared" si="13"/>
        <v>329309.33333333331</v>
      </c>
      <c r="F14" s="20"/>
      <c r="G14" s="20">
        <f t="shared" si="4"/>
        <v>1975855.9999999998</v>
      </c>
      <c r="H14" s="20">
        <f t="shared" si="5"/>
        <v>0</v>
      </c>
      <c r="I14" s="27">
        <f t="shared" si="10"/>
        <v>0</v>
      </c>
      <c r="J14" s="12">
        <f t="shared" si="11"/>
        <v>13333.333333333334</v>
      </c>
      <c r="K14" s="8"/>
      <c r="L14" s="8">
        <f t="shared" si="6"/>
        <v>80000</v>
      </c>
      <c r="M14" s="8">
        <f t="shared" si="7"/>
        <v>0</v>
      </c>
      <c r="N14" s="19">
        <f t="shared" si="12"/>
        <v>0</v>
      </c>
      <c r="O14" s="12">
        <f>O29</f>
        <v>560000</v>
      </c>
      <c r="P14" s="8"/>
      <c r="Q14" s="8">
        <f t="shared" si="8"/>
        <v>560000</v>
      </c>
      <c r="R14" s="8">
        <f t="shared" si="9"/>
        <v>0</v>
      </c>
      <c r="S14" s="19">
        <f t="shared" ref="S14:S29" si="14">R14/Q14</f>
        <v>0</v>
      </c>
      <c r="T14" s="16">
        <v>16</v>
      </c>
      <c r="U14" s="2"/>
      <c r="V14" s="101">
        <f t="shared" si="0"/>
        <v>16</v>
      </c>
      <c r="W14" s="101">
        <f t="shared" si="1"/>
        <v>0</v>
      </c>
      <c r="X14" s="101">
        <f t="shared" si="2"/>
        <v>16</v>
      </c>
      <c r="Y14" s="101">
        <f t="shared" si="3"/>
        <v>0</v>
      </c>
      <c r="Z14" s="102">
        <v>0</v>
      </c>
      <c r="AA14" s="102">
        <v>0</v>
      </c>
    </row>
    <row r="15" spans="1:27" ht="15.75" x14ac:dyDescent="0.25">
      <c r="A15" s="1">
        <v>2025</v>
      </c>
      <c r="B15" s="1">
        <v>2</v>
      </c>
      <c r="C15" s="3">
        <v>45748</v>
      </c>
      <c r="D15" s="3">
        <v>45838</v>
      </c>
      <c r="E15" s="24">
        <v>0</v>
      </c>
      <c r="F15" s="20"/>
      <c r="G15" s="20">
        <f t="shared" si="4"/>
        <v>1975855.9999999998</v>
      </c>
      <c r="H15" s="20">
        <f t="shared" si="5"/>
        <v>0</v>
      </c>
      <c r="I15" s="27">
        <f t="shared" si="10"/>
        <v>0</v>
      </c>
      <c r="J15" s="12">
        <v>0</v>
      </c>
      <c r="K15" s="8"/>
      <c r="L15" s="8">
        <f t="shared" si="6"/>
        <v>80000</v>
      </c>
      <c r="M15" s="8">
        <f t="shared" si="7"/>
        <v>0</v>
      </c>
      <c r="N15" s="19">
        <f t="shared" si="12"/>
        <v>0</v>
      </c>
      <c r="O15" s="12">
        <v>0</v>
      </c>
      <c r="P15" s="8"/>
      <c r="Q15" s="8">
        <f t="shared" si="8"/>
        <v>560000</v>
      </c>
      <c r="R15" s="8">
        <f t="shared" si="9"/>
        <v>0</v>
      </c>
      <c r="S15" s="19">
        <f t="shared" si="14"/>
        <v>0</v>
      </c>
      <c r="T15" s="16"/>
      <c r="U15" s="2"/>
      <c r="V15" s="101">
        <f t="shared" si="0"/>
        <v>0</v>
      </c>
      <c r="W15" s="101">
        <f t="shared" si="1"/>
        <v>0</v>
      </c>
      <c r="X15" s="101">
        <f t="shared" si="2"/>
        <v>0</v>
      </c>
      <c r="Y15" s="101">
        <f t="shared" si="3"/>
        <v>0</v>
      </c>
      <c r="Z15" s="102">
        <v>0</v>
      </c>
      <c r="AA15" s="102">
        <v>0</v>
      </c>
    </row>
    <row r="16" spans="1:27" ht="15.75" x14ac:dyDescent="0.25">
      <c r="A16" s="1">
        <v>2025</v>
      </c>
      <c r="B16" s="1">
        <v>3</v>
      </c>
      <c r="C16" s="3">
        <v>45839</v>
      </c>
      <c r="D16" s="3">
        <v>45930</v>
      </c>
      <c r="E16" s="24">
        <v>0</v>
      </c>
      <c r="F16" s="20"/>
      <c r="G16" s="20">
        <f t="shared" si="4"/>
        <v>1975855.9999999998</v>
      </c>
      <c r="H16" s="20">
        <f t="shared" si="5"/>
        <v>0</v>
      </c>
      <c r="I16" s="27">
        <f t="shared" si="10"/>
        <v>0</v>
      </c>
      <c r="J16" s="12">
        <v>0</v>
      </c>
      <c r="K16" s="8"/>
      <c r="L16" s="8">
        <f t="shared" si="6"/>
        <v>80000</v>
      </c>
      <c r="M16" s="8">
        <f t="shared" si="7"/>
        <v>0</v>
      </c>
      <c r="N16" s="19">
        <f t="shared" si="12"/>
        <v>0</v>
      </c>
      <c r="O16" s="12">
        <v>0</v>
      </c>
      <c r="P16" s="8"/>
      <c r="Q16" s="8">
        <f t="shared" si="8"/>
        <v>560000</v>
      </c>
      <c r="R16" s="8">
        <f t="shared" si="9"/>
        <v>0</v>
      </c>
      <c r="S16" s="19">
        <f t="shared" si="14"/>
        <v>0</v>
      </c>
      <c r="T16" s="16"/>
      <c r="U16" s="2"/>
      <c r="V16" s="101">
        <f t="shared" si="0"/>
        <v>0</v>
      </c>
      <c r="W16" s="101">
        <f t="shared" si="1"/>
        <v>0</v>
      </c>
      <c r="X16" s="101">
        <f t="shared" si="2"/>
        <v>0</v>
      </c>
      <c r="Y16" s="101">
        <f t="shared" si="3"/>
        <v>0</v>
      </c>
      <c r="Z16" s="102">
        <v>0</v>
      </c>
      <c r="AA16" s="102">
        <v>0</v>
      </c>
    </row>
    <row r="17" spans="1:27" ht="15.75" x14ac:dyDescent="0.25">
      <c r="A17" s="1">
        <v>2025</v>
      </c>
      <c r="B17" s="1">
        <v>4</v>
      </c>
      <c r="C17" s="3">
        <v>45931</v>
      </c>
      <c r="D17" s="3">
        <v>46022</v>
      </c>
      <c r="E17" s="24">
        <v>0</v>
      </c>
      <c r="F17" s="20"/>
      <c r="G17" s="20">
        <f t="shared" si="4"/>
        <v>1975855.9999999998</v>
      </c>
      <c r="H17" s="20">
        <f t="shared" si="5"/>
        <v>0</v>
      </c>
      <c r="I17" s="27">
        <f t="shared" si="10"/>
        <v>0</v>
      </c>
      <c r="J17" s="12">
        <v>0</v>
      </c>
      <c r="K17" s="8"/>
      <c r="L17" s="8">
        <f t="shared" si="6"/>
        <v>80000</v>
      </c>
      <c r="M17" s="8">
        <f t="shared" si="7"/>
        <v>0</v>
      </c>
      <c r="N17" s="19">
        <f t="shared" si="12"/>
        <v>0</v>
      </c>
      <c r="O17" s="12">
        <v>0</v>
      </c>
      <c r="P17" s="8"/>
      <c r="Q17" s="8">
        <f t="shared" si="8"/>
        <v>560000</v>
      </c>
      <c r="R17" s="8">
        <f t="shared" si="9"/>
        <v>0</v>
      </c>
      <c r="S17" s="19">
        <f t="shared" si="14"/>
        <v>0</v>
      </c>
      <c r="T17" s="16"/>
      <c r="U17" s="2"/>
      <c r="V17" s="101">
        <f t="shared" si="0"/>
        <v>0</v>
      </c>
      <c r="W17" s="101">
        <f t="shared" si="1"/>
        <v>0</v>
      </c>
      <c r="X17" s="101">
        <f t="shared" si="2"/>
        <v>0</v>
      </c>
      <c r="Y17" s="101">
        <f t="shared" si="3"/>
        <v>0</v>
      </c>
      <c r="Z17" s="102">
        <v>0</v>
      </c>
      <c r="AA17" s="102">
        <v>0</v>
      </c>
    </row>
    <row r="18" spans="1:27" ht="15.75" x14ac:dyDescent="0.25">
      <c r="A18" s="1">
        <v>2026</v>
      </c>
      <c r="B18" s="1">
        <v>1</v>
      </c>
      <c r="C18" s="3">
        <v>46023</v>
      </c>
      <c r="D18" s="3">
        <v>46112</v>
      </c>
      <c r="E18" s="24">
        <v>0</v>
      </c>
      <c r="F18" s="20"/>
      <c r="G18" s="20">
        <f t="shared" si="4"/>
        <v>1975855.9999999998</v>
      </c>
      <c r="H18" s="20">
        <f t="shared" si="5"/>
        <v>0</v>
      </c>
      <c r="I18" s="27">
        <f t="shared" si="10"/>
        <v>0</v>
      </c>
      <c r="J18" s="12">
        <v>0</v>
      </c>
      <c r="K18" s="8"/>
      <c r="L18" s="8">
        <f t="shared" si="6"/>
        <v>80000</v>
      </c>
      <c r="M18" s="8">
        <f t="shared" si="7"/>
        <v>0</v>
      </c>
      <c r="N18" s="19">
        <f t="shared" si="12"/>
        <v>0</v>
      </c>
      <c r="O18" s="12">
        <v>0</v>
      </c>
      <c r="P18" s="8"/>
      <c r="Q18" s="8">
        <f t="shared" si="8"/>
        <v>560000</v>
      </c>
      <c r="R18" s="8">
        <f t="shared" si="9"/>
        <v>0</v>
      </c>
      <c r="S18" s="19">
        <f t="shared" si="14"/>
        <v>0</v>
      </c>
      <c r="T18" s="16"/>
      <c r="U18" s="2"/>
      <c r="V18" s="101">
        <f t="shared" si="0"/>
        <v>0</v>
      </c>
      <c r="W18" s="101">
        <f t="shared" si="1"/>
        <v>0</v>
      </c>
      <c r="X18" s="101">
        <f t="shared" si="2"/>
        <v>0</v>
      </c>
      <c r="Y18" s="101">
        <f t="shared" si="3"/>
        <v>0</v>
      </c>
      <c r="Z18" s="102">
        <v>0</v>
      </c>
      <c r="AA18" s="102">
        <v>0</v>
      </c>
    </row>
    <row r="19" spans="1:27" ht="15.75" x14ac:dyDescent="0.25">
      <c r="A19" s="1">
        <v>2026</v>
      </c>
      <c r="B19" s="1">
        <v>2</v>
      </c>
      <c r="C19" s="3">
        <v>46113</v>
      </c>
      <c r="D19" s="3">
        <v>46203</v>
      </c>
      <c r="E19" s="24">
        <v>0</v>
      </c>
      <c r="F19" s="20"/>
      <c r="G19" s="20">
        <f t="shared" si="4"/>
        <v>1975855.9999999998</v>
      </c>
      <c r="H19" s="20">
        <f t="shared" si="5"/>
        <v>0</v>
      </c>
      <c r="I19" s="27">
        <f t="shared" si="10"/>
        <v>0</v>
      </c>
      <c r="J19" s="12">
        <v>0</v>
      </c>
      <c r="K19" s="8"/>
      <c r="L19" s="8">
        <f t="shared" si="6"/>
        <v>80000</v>
      </c>
      <c r="M19" s="8">
        <f t="shared" si="7"/>
        <v>0</v>
      </c>
      <c r="N19" s="19">
        <f t="shared" si="12"/>
        <v>0</v>
      </c>
      <c r="O19" s="12">
        <v>0</v>
      </c>
      <c r="P19" s="8"/>
      <c r="Q19" s="8">
        <f t="shared" si="8"/>
        <v>560000</v>
      </c>
      <c r="R19" s="8">
        <f t="shared" si="9"/>
        <v>0</v>
      </c>
      <c r="S19" s="19">
        <f t="shared" si="14"/>
        <v>0</v>
      </c>
      <c r="T19" s="16"/>
      <c r="U19" s="2"/>
      <c r="V19" s="101">
        <f t="shared" si="0"/>
        <v>0</v>
      </c>
      <c r="W19" s="101">
        <f t="shared" si="1"/>
        <v>0</v>
      </c>
      <c r="X19" s="101">
        <f t="shared" si="2"/>
        <v>0</v>
      </c>
      <c r="Y19" s="101">
        <f t="shared" si="3"/>
        <v>0</v>
      </c>
      <c r="Z19" s="102">
        <v>0</v>
      </c>
      <c r="AA19" s="102">
        <v>0</v>
      </c>
    </row>
    <row r="20" spans="1:27" ht="15.75" x14ac:dyDescent="0.25">
      <c r="A20" s="1">
        <v>2026</v>
      </c>
      <c r="B20" s="1">
        <v>3</v>
      </c>
      <c r="C20" s="3">
        <v>46204</v>
      </c>
      <c r="D20" s="3">
        <v>46295</v>
      </c>
      <c r="E20" s="25">
        <v>0</v>
      </c>
      <c r="F20" s="21"/>
      <c r="G20" s="21">
        <f t="shared" si="4"/>
        <v>1975855.9999999998</v>
      </c>
      <c r="H20" s="21">
        <f t="shared" si="5"/>
        <v>0</v>
      </c>
      <c r="I20" s="28">
        <f t="shared" si="10"/>
        <v>0</v>
      </c>
      <c r="J20" s="13">
        <v>0</v>
      </c>
      <c r="K20" s="5"/>
      <c r="L20" s="5">
        <f t="shared" si="6"/>
        <v>80000</v>
      </c>
      <c r="M20" s="5">
        <f t="shared" si="7"/>
        <v>0</v>
      </c>
      <c r="N20" s="19">
        <f t="shared" si="12"/>
        <v>0</v>
      </c>
      <c r="O20" s="13">
        <v>0</v>
      </c>
      <c r="P20" s="5"/>
      <c r="Q20" s="5">
        <f t="shared" si="8"/>
        <v>560000</v>
      </c>
      <c r="R20" s="5">
        <f t="shared" si="9"/>
        <v>0</v>
      </c>
      <c r="S20" s="19">
        <f t="shared" si="14"/>
        <v>0</v>
      </c>
      <c r="T20" s="17"/>
      <c r="U20" s="4"/>
      <c r="V20" s="101">
        <f t="shared" si="0"/>
        <v>0</v>
      </c>
      <c r="W20" s="101">
        <f t="shared" si="1"/>
        <v>0</v>
      </c>
      <c r="X20" s="101">
        <f t="shared" si="2"/>
        <v>0</v>
      </c>
      <c r="Y20" s="101">
        <f t="shared" si="3"/>
        <v>0</v>
      </c>
      <c r="Z20" s="102">
        <v>0</v>
      </c>
      <c r="AA20" s="102">
        <v>0</v>
      </c>
    </row>
    <row r="21" spans="1:27" ht="15.75" x14ac:dyDescent="0.25">
      <c r="A21" s="1">
        <v>2026</v>
      </c>
      <c r="B21" s="1">
        <v>4</v>
      </c>
      <c r="C21" s="3">
        <v>46296</v>
      </c>
      <c r="D21" s="3">
        <v>46387</v>
      </c>
      <c r="E21" s="25">
        <v>0</v>
      </c>
      <c r="F21" s="21"/>
      <c r="G21" s="21">
        <f t="shared" si="4"/>
        <v>1975855.9999999998</v>
      </c>
      <c r="H21" s="21">
        <f t="shared" si="5"/>
        <v>0</v>
      </c>
      <c r="I21" s="28">
        <f t="shared" si="10"/>
        <v>0</v>
      </c>
      <c r="J21" s="13">
        <v>0</v>
      </c>
      <c r="K21" s="5"/>
      <c r="L21" s="5">
        <f t="shared" si="6"/>
        <v>80000</v>
      </c>
      <c r="M21" s="5">
        <f t="shared" si="7"/>
        <v>0</v>
      </c>
      <c r="N21" s="19">
        <f t="shared" si="12"/>
        <v>0</v>
      </c>
      <c r="O21" s="13">
        <v>0</v>
      </c>
      <c r="P21" s="5"/>
      <c r="Q21" s="5">
        <f t="shared" si="8"/>
        <v>560000</v>
      </c>
      <c r="R21" s="5">
        <f t="shared" si="9"/>
        <v>0</v>
      </c>
      <c r="S21" s="19">
        <f t="shared" si="14"/>
        <v>0</v>
      </c>
      <c r="T21" s="17"/>
      <c r="U21" s="4"/>
      <c r="V21" s="101">
        <f t="shared" si="0"/>
        <v>0</v>
      </c>
      <c r="W21" s="101">
        <f t="shared" si="1"/>
        <v>0</v>
      </c>
      <c r="X21" s="101">
        <f t="shared" si="2"/>
        <v>0</v>
      </c>
      <c r="Y21" s="101">
        <f t="shared" si="3"/>
        <v>0</v>
      </c>
      <c r="Z21" s="102">
        <v>0</v>
      </c>
      <c r="AA21" s="102">
        <v>0</v>
      </c>
    </row>
    <row r="22" spans="1:27" ht="15.75" x14ac:dyDescent="0.25">
      <c r="A22" s="1">
        <v>2027</v>
      </c>
      <c r="B22" s="1">
        <v>1</v>
      </c>
      <c r="C22" s="3">
        <v>46388</v>
      </c>
      <c r="D22" s="3">
        <v>46477</v>
      </c>
      <c r="E22" s="25">
        <v>0</v>
      </c>
      <c r="F22" s="21"/>
      <c r="G22" s="21">
        <f t="shared" si="4"/>
        <v>1975855.9999999998</v>
      </c>
      <c r="H22" s="21">
        <f t="shared" si="5"/>
        <v>0</v>
      </c>
      <c r="I22" s="28">
        <f t="shared" si="10"/>
        <v>0</v>
      </c>
      <c r="J22" s="13">
        <v>0</v>
      </c>
      <c r="K22" s="5"/>
      <c r="L22" s="5">
        <f t="shared" si="6"/>
        <v>80000</v>
      </c>
      <c r="M22" s="5">
        <f t="shared" si="7"/>
        <v>0</v>
      </c>
      <c r="N22" s="19">
        <f t="shared" si="12"/>
        <v>0</v>
      </c>
      <c r="O22" s="13">
        <v>0</v>
      </c>
      <c r="P22" s="5"/>
      <c r="Q22" s="5">
        <f t="shared" si="8"/>
        <v>560000</v>
      </c>
      <c r="R22" s="5">
        <f t="shared" si="9"/>
        <v>0</v>
      </c>
      <c r="S22" s="19">
        <f t="shared" si="14"/>
        <v>0</v>
      </c>
      <c r="T22" s="17"/>
      <c r="U22" s="4"/>
      <c r="V22" s="101">
        <f t="shared" si="0"/>
        <v>0</v>
      </c>
      <c r="W22" s="101">
        <f t="shared" si="1"/>
        <v>0</v>
      </c>
      <c r="X22" s="101">
        <f t="shared" si="2"/>
        <v>0</v>
      </c>
      <c r="Y22" s="101">
        <f t="shared" si="3"/>
        <v>0</v>
      </c>
      <c r="Z22" s="102">
        <v>0</v>
      </c>
      <c r="AA22" s="102">
        <v>0</v>
      </c>
    </row>
    <row r="23" spans="1:27" ht="15.75" x14ac:dyDescent="0.25">
      <c r="A23" s="1">
        <v>2027</v>
      </c>
      <c r="B23" s="1">
        <v>2</v>
      </c>
      <c r="C23" s="3">
        <v>46478</v>
      </c>
      <c r="D23" s="3">
        <v>46568</v>
      </c>
      <c r="E23" s="25">
        <v>0</v>
      </c>
      <c r="F23" s="21"/>
      <c r="G23" s="21">
        <f t="shared" si="4"/>
        <v>1975855.9999999998</v>
      </c>
      <c r="H23" s="21">
        <f t="shared" si="5"/>
        <v>0</v>
      </c>
      <c r="I23" s="28">
        <f t="shared" si="10"/>
        <v>0</v>
      </c>
      <c r="J23" s="13">
        <v>0</v>
      </c>
      <c r="K23" s="5"/>
      <c r="L23" s="5">
        <f t="shared" si="6"/>
        <v>80000</v>
      </c>
      <c r="M23" s="5">
        <f t="shared" si="7"/>
        <v>0</v>
      </c>
      <c r="N23" s="19">
        <f t="shared" si="12"/>
        <v>0</v>
      </c>
      <c r="O23" s="13">
        <v>0</v>
      </c>
      <c r="P23" s="5"/>
      <c r="Q23" s="5">
        <f t="shared" si="8"/>
        <v>560000</v>
      </c>
      <c r="R23" s="5">
        <f t="shared" si="9"/>
        <v>0</v>
      </c>
      <c r="S23" s="19">
        <f t="shared" si="14"/>
        <v>0</v>
      </c>
      <c r="T23" s="17"/>
      <c r="U23" s="4"/>
      <c r="V23" s="101">
        <f t="shared" si="0"/>
        <v>0</v>
      </c>
      <c r="W23" s="101">
        <f t="shared" si="1"/>
        <v>0</v>
      </c>
      <c r="X23" s="101">
        <f t="shared" si="2"/>
        <v>0</v>
      </c>
      <c r="Y23" s="101">
        <f t="shared" si="3"/>
        <v>0</v>
      </c>
      <c r="Z23" s="102">
        <v>0</v>
      </c>
      <c r="AA23" s="102">
        <v>0</v>
      </c>
    </row>
    <row r="24" spans="1:27" ht="15.75" x14ac:dyDescent="0.25">
      <c r="A24" s="1">
        <v>2027</v>
      </c>
      <c r="B24" s="1">
        <v>3</v>
      </c>
      <c r="C24" s="3">
        <v>46569</v>
      </c>
      <c r="D24" s="3">
        <v>46660</v>
      </c>
      <c r="E24" s="25">
        <v>0</v>
      </c>
      <c r="F24" s="21"/>
      <c r="G24" s="21">
        <f t="shared" si="4"/>
        <v>1975855.9999999998</v>
      </c>
      <c r="H24" s="21">
        <f t="shared" si="5"/>
        <v>0</v>
      </c>
      <c r="I24" s="28">
        <f t="shared" si="10"/>
        <v>0</v>
      </c>
      <c r="J24" s="13">
        <v>0</v>
      </c>
      <c r="K24" s="5"/>
      <c r="L24" s="5">
        <f t="shared" si="6"/>
        <v>80000</v>
      </c>
      <c r="M24" s="5">
        <f t="shared" si="7"/>
        <v>0</v>
      </c>
      <c r="N24" s="19">
        <f t="shared" si="12"/>
        <v>0</v>
      </c>
      <c r="O24" s="13">
        <v>0</v>
      </c>
      <c r="P24" s="5"/>
      <c r="Q24" s="5">
        <f t="shared" si="8"/>
        <v>560000</v>
      </c>
      <c r="R24" s="5">
        <f t="shared" si="9"/>
        <v>0</v>
      </c>
      <c r="S24" s="19">
        <f t="shared" si="14"/>
        <v>0</v>
      </c>
      <c r="T24" s="17"/>
      <c r="U24" s="4"/>
      <c r="V24" s="101">
        <f t="shared" si="0"/>
        <v>0</v>
      </c>
      <c r="W24" s="101">
        <f t="shared" si="1"/>
        <v>0</v>
      </c>
      <c r="X24" s="101">
        <f t="shared" si="2"/>
        <v>0</v>
      </c>
      <c r="Y24" s="101">
        <f t="shared" si="3"/>
        <v>0</v>
      </c>
      <c r="Z24" s="102">
        <v>0</v>
      </c>
      <c r="AA24" s="102">
        <v>0</v>
      </c>
    </row>
    <row r="25" spans="1:27" ht="15.75" x14ac:dyDescent="0.25">
      <c r="A25" s="1">
        <v>2027</v>
      </c>
      <c r="B25" s="1">
        <v>4</v>
      </c>
      <c r="C25" s="3">
        <v>46661</v>
      </c>
      <c r="D25" s="3">
        <v>46752</v>
      </c>
      <c r="E25" s="25">
        <v>0</v>
      </c>
      <c r="F25" s="21"/>
      <c r="G25" s="21">
        <f t="shared" si="4"/>
        <v>1975855.9999999998</v>
      </c>
      <c r="H25" s="21">
        <f t="shared" si="5"/>
        <v>0</v>
      </c>
      <c r="I25" s="28">
        <f t="shared" si="10"/>
        <v>0</v>
      </c>
      <c r="J25" s="13">
        <v>0</v>
      </c>
      <c r="K25" s="5"/>
      <c r="L25" s="5">
        <f t="shared" si="6"/>
        <v>80000</v>
      </c>
      <c r="M25" s="5">
        <f t="shared" si="7"/>
        <v>0</v>
      </c>
      <c r="N25" s="19">
        <f t="shared" si="12"/>
        <v>0</v>
      </c>
      <c r="O25" s="13">
        <v>0</v>
      </c>
      <c r="P25" s="5"/>
      <c r="Q25" s="5">
        <f t="shared" si="8"/>
        <v>560000</v>
      </c>
      <c r="R25" s="5">
        <f t="shared" si="9"/>
        <v>0</v>
      </c>
      <c r="S25" s="19">
        <f t="shared" si="14"/>
        <v>0</v>
      </c>
      <c r="T25" s="17"/>
      <c r="U25" s="4"/>
      <c r="V25" s="101">
        <f t="shared" si="0"/>
        <v>0</v>
      </c>
      <c r="W25" s="101">
        <f t="shared" si="1"/>
        <v>0</v>
      </c>
      <c r="X25" s="101">
        <f t="shared" si="2"/>
        <v>0</v>
      </c>
      <c r="Y25" s="101">
        <f t="shared" si="3"/>
        <v>0</v>
      </c>
      <c r="Z25" s="102">
        <v>0</v>
      </c>
      <c r="AA25" s="102">
        <v>0</v>
      </c>
    </row>
    <row r="26" spans="1:27" ht="15.75" x14ac:dyDescent="0.25">
      <c r="A26" s="1">
        <v>2028</v>
      </c>
      <c r="B26" s="1">
        <v>1</v>
      </c>
      <c r="C26" s="3">
        <v>46753</v>
      </c>
      <c r="D26" s="3">
        <v>46843</v>
      </c>
      <c r="E26" s="25">
        <v>0</v>
      </c>
      <c r="F26" s="21"/>
      <c r="G26" s="21">
        <f t="shared" si="4"/>
        <v>1975855.9999999998</v>
      </c>
      <c r="H26" s="21">
        <f t="shared" si="5"/>
        <v>0</v>
      </c>
      <c r="I26" s="28">
        <f>H26/G26</f>
        <v>0</v>
      </c>
      <c r="J26" s="13">
        <v>0</v>
      </c>
      <c r="K26" s="5"/>
      <c r="L26" s="5">
        <f t="shared" si="6"/>
        <v>80000</v>
      </c>
      <c r="M26" s="5">
        <f t="shared" si="7"/>
        <v>0</v>
      </c>
      <c r="N26" s="19">
        <f t="shared" si="12"/>
        <v>0</v>
      </c>
      <c r="O26" s="13">
        <v>0</v>
      </c>
      <c r="P26" s="5"/>
      <c r="Q26" s="5">
        <f t="shared" si="8"/>
        <v>560000</v>
      </c>
      <c r="R26" s="5">
        <f t="shared" si="9"/>
        <v>0</v>
      </c>
      <c r="S26" s="19">
        <f t="shared" si="14"/>
        <v>0</v>
      </c>
      <c r="T26" s="17"/>
      <c r="U26" s="4"/>
      <c r="V26" s="101">
        <f t="shared" si="0"/>
        <v>0</v>
      </c>
      <c r="W26" s="101">
        <f t="shared" si="1"/>
        <v>0</v>
      </c>
      <c r="X26" s="101">
        <f t="shared" si="2"/>
        <v>0</v>
      </c>
      <c r="Y26" s="101">
        <f t="shared" si="3"/>
        <v>0</v>
      </c>
      <c r="Z26" s="102">
        <v>0</v>
      </c>
      <c r="AA26" s="102">
        <v>0</v>
      </c>
    </row>
    <row r="27" spans="1:27" ht="15.75" x14ac:dyDescent="0.25">
      <c r="A27" s="1">
        <v>2028</v>
      </c>
      <c r="B27" s="1">
        <v>2</v>
      </c>
      <c r="C27" s="3">
        <v>46844</v>
      </c>
      <c r="D27" s="3">
        <v>46934</v>
      </c>
      <c r="E27" s="25">
        <v>0</v>
      </c>
      <c r="F27" s="21"/>
      <c r="G27" s="21">
        <f t="shared" si="4"/>
        <v>1975855.9999999998</v>
      </c>
      <c r="H27" s="21">
        <f t="shared" si="5"/>
        <v>0</v>
      </c>
      <c r="I27" s="28">
        <f t="shared" ref="I27:I28" si="15">H27/G27</f>
        <v>0</v>
      </c>
      <c r="J27" s="13">
        <v>0</v>
      </c>
      <c r="K27" s="5"/>
      <c r="L27" s="5">
        <f t="shared" si="6"/>
        <v>80000</v>
      </c>
      <c r="M27" s="5">
        <f t="shared" si="7"/>
        <v>0</v>
      </c>
      <c r="N27" s="19">
        <f t="shared" si="12"/>
        <v>0</v>
      </c>
      <c r="O27" s="13">
        <v>0</v>
      </c>
      <c r="P27" s="5"/>
      <c r="Q27" s="5">
        <f t="shared" si="8"/>
        <v>560000</v>
      </c>
      <c r="R27" s="5">
        <f t="shared" si="9"/>
        <v>0</v>
      </c>
      <c r="S27" s="19">
        <f t="shared" si="14"/>
        <v>0</v>
      </c>
      <c r="T27" s="17"/>
      <c r="U27" s="4"/>
      <c r="V27" s="101">
        <f t="shared" si="0"/>
        <v>0</v>
      </c>
      <c r="W27" s="101">
        <f t="shared" si="1"/>
        <v>0</v>
      </c>
      <c r="X27" s="101">
        <f t="shared" si="2"/>
        <v>0</v>
      </c>
      <c r="Y27" s="101">
        <f t="shared" si="3"/>
        <v>0</v>
      </c>
      <c r="Z27" s="102">
        <v>0</v>
      </c>
      <c r="AA27" s="102">
        <v>0</v>
      </c>
    </row>
    <row r="28" spans="1:27" ht="15.75" x14ac:dyDescent="0.25">
      <c r="A28" s="1">
        <v>2028</v>
      </c>
      <c r="B28" s="1">
        <v>3</v>
      </c>
      <c r="C28" s="3">
        <v>46935</v>
      </c>
      <c r="D28" s="3">
        <v>47026</v>
      </c>
      <c r="E28" s="25">
        <v>0</v>
      </c>
      <c r="F28" s="21"/>
      <c r="G28" s="21">
        <f t="shared" si="4"/>
        <v>1975855.9999999998</v>
      </c>
      <c r="H28" s="21">
        <f>SUM(H27+F28)</f>
        <v>0</v>
      </c>
      <c r="I28" s="28">
        <f t="shared" si="15"/>
        <v>0</v>
      </c>
      <c r="J28" s="13">
        <v>0</v>
      </c>
      <c r="K28" s="18"/>
      <c r="L28" s="18">
        <f t="shared" si="6"/>
        <v>80000</v>
      </c>
      <c r="M28" s="18">
        <f t="shared" si="7"/>
        <v>0</v>
      </c>
      <c r="N28" s="19">
        <f t="shared" si="12"/>
        <v>0</v>
      </c>
      <c r="O28" s="13">
        <v>0</v>
      </c>
      <c r="P28" s="18"/>
      <c r="Q28" s="18">
        <f t="shared" si="8"/>
        <v>560000</v>
      </c>
      <c r="R28" s="18">
        <f t="shared" si="9"/>
        <v>0</v>
      </c>
      <c r="S28" s="19">
        <f t="shared" si="14"/>
        <v>0</v>
      </c>
      <c r="T28" s="17"/>
      <c r="U28" s="4"/>
      <c r="V28" s="101">
        <f t="shared" si="0"/>
        <v>0</v>
      </c>
      <c r="W28" s="101">
        <f t="shared" si="1"/>
        <v>0</v>
      </c>
      <c r="X28" s="101">
        <f t="shared" si="2"/>
        <v>0</v>
      </c>
      <c r="Y28" s="101">
        <f t="shared" si="3"/>
        <v>0</v>
      </c>
      <c r="Z28" s="102">
        <v>0</v>
      </c>
      <c r="AA28" s="102">
        <v>0</v>
      </c>
    </row>
    <row r="29" spans="1:27" ht="15.75" thickBot="1" x14ac:dyDescent="0.3">
      <c r="A29" s="40" t="s">
        <v>12</v>
      </c>
      <c r="B29" s="40"/>
      <c r="C29" s="40"/>
      <c r="D29" s="41"/>
      <c r="E29" s="42">
        <v>1975856</v>
      </c>
      <c r="F29" s="38">
        <f>SUM(F5:F28)</f>
        <v>0</v>
      </c>
      <c r="G29" s="38">
        <f>G28</f>
        <v>1975855.9999999998</v>
      </c>
      <c r="H29" s="39">
        <f>H28</f>
        <v>0</v>
      </c>
      <c r="I29" s="49">
        <f>H29/G29</f>
        <v>0</v>
      </c>
      <c r="J29" s="43">
        <v>80000</v>
      </c>
      <c r="K29" s="50">
        <f>SUM(K5:K28)</f>
        <v>0</v>
      </c>
      <c r="L29" s="44">
        <f>L28</f>
        <v>80000</v>
      </c>
      <c r="M29" s="45">
        <f>M28</f>
        <v>0</v>
      </c>
      <c r="N29" s="46">
        <f t="shared" si="12"/>
        <v>0</v>
      </c>
      <c r="O29" s="43">
        <v>560000</v>
      </c>
      <c r="P29" s="50">
        <f>SUM(P5:P28)</f>
        <v>0</v>
      </c>
      <c r="Q29" s="44">
        <f>Q28</f>
        <v>560000</v>
      </c>
      <c r="R29" s="45">
        <f>R28</f>
        <v>0</v>
      </c>
      <c r="S29" s="46">
        <f t="shared" si="14"/>
        <v>0</v>
      </c>
      <c r="T29" s="47">
        <f>SUM(T5:T28)</f>
        <v>16</v>
      </c>
      <c r="U29" s="47">
        <f>SUM(U5:U28)</f>
        <v>0</v>
      </c>
      <c r="V29" s="101">
        <f t="shared" si="0"/>
        <v>16</v>
      </c>
      <c r="W29" s="101">
        <f t="shared" si="1"/>
        <v>0</v>
      </c>
      <c r="X29" s="101">
        <f t="shared" si="2"/>
        <v>16</v>
      </c>
      <c r="Y29" s="101">
        <f t="shared" si="3"/>
        <v>0</v>
      </c>
      <c r="Z29" s="102">
        <v>0</v>
      </c>
      <c r="AA29" s="102">
        <v>0</v>
      </c>
    </row>
    <row r="30" spans="1:27" ht="15.75" thickTop="1" x14ac:dyDescent="0.25">
      <c r="A30" s="32"/>
      <c r="B30" s="32"/>
      <c r="C30" s="32"/>
      <c r="D30" s="32"/>
      <c r="E30" s="33"/>
      <c r="F30" s="33"/>
      <c r="G30" s="33"/>
      <c r="H30" s="34"/>
      <c r="I30" s="48"/>
      <c r="J30" s="35"/>
      <c r="K30" s="35"/>
      <c r="L30" s="33"/>
      <c r="M30" s="34"/>
      <c r="N30" s="48"/>
      <c r="O30" s="32"/>
      <c r="P30" s="32"/>
    </row>
    <row r="31" spans="1:27" x14ac:dyDescent="0.25">
      <c r="A31" s="32"/>
      <c r="B31" s="32"/>
      <c r="C31" s="32"/>
      <c r="D31" s="32"/>
      <c r="E31" s="33"/>
      <c r="F31" s="33"/>
      <c r="G31" s="33"/>
      <c r="H31" s="34"/>
      <c r="I31" s="48"/>
      <c r="J31" s="35"/>
      <c r="K31" s="35"/>
      <c r="L31" s="33"/>
      <c r="M31" s="34"/>
      <c r="N31" s="48"/>
      <c r="O31" s="32"/>
      <c r="P31" s="32"/>
    </row>
    <row r="32" spans="1:27" x14ac:dyDescent="0.25">
      <c r="A32" s="183" t="s">
        <v>23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</row>
    <row r="33" spans="1:27" x14ac:dyDescent="0.25">
      <c r="A33" s="189" t="s">
        <v>0</v>
      </c>
      <c r="B33" s="189"/>
      <c r="C33" s="189"/>
      <c r="D33" s="189"/>
      <c r="E33" s="182" t="s">
        <v>22</v>
      </c>
      <c r="F33" s="182"/>
      <c r="G33" s="182"/>
      <c r="H33" s="182"/>
      <c r="I33" s="182"/>
      <c r="J33" s="182" t="s">
        <v>21</v>
      </c>
      <c r="K33" s="182"/>
      <c r="L33" s="182"/>
      <c r="M33" s="182"/>
      <c r="N33" s="182"/>
      <c r="O33" s="182" t="s">
        <v>149</v>
      </c>
      <c r="P33" s="182"/>
      <c r="Q33" s="182"/>
      <c r="R33" s="182"/>
      <c r="S33" s="182"/>
      <c r="T33" s="178"/>
      <c r="U33" s="179"/>
      <c r="V33" s="178" t="s">
        <v>77</v>
      </c>
      <c r="W33" s="179"/>
      <c r="X33" s="179"/>
      <c r="Y33" s="179"/>
      <c r="Z33" s="179"/>
      <c r="AA33" s="180"/>
    </row>
    <row r="34" spans="1:27" ht="105" x14ac:dyDescent="0.25">
      <c r="A34" s="103" t="s">
        <v>1</v>
      </c>
      <c r="B34" s="103" t="s">
        <v>2</v>
      </c>
      <c r="C34" s="103" t="s">
        <v>3</v>
      </c>
      <c r="D34" s="104" t="s">
        <v>9</v>
      </c>
      <c r="E34" s="105" t="s">
        <v>4</v>
      </c>
      <c r="F34" s="106" t="s">
        <v>6</v>
      </c>
      <c r="G34" s="106" t="s">
        <v>5</v>
      </c>
      <c r="H34" s="106" t="s">
        <v>7</v>
      </c>
      <c r="I34" s="107" t="s">
        <v>8</v>
      </c>
      <c r="J34" s="108" t="s">
        <v>4</v>
      </c>
      <c r="K34" s="109" t="s">
        <v>6</v>
      </c>
      <c r="L34" s="109" t="s">
        <v>5</v>
      </c>
      <c r="M34" s="109" t="s">
        <v>7</v>
      </c>
      <c r="N34" s="110" t="s">
        <v>8</v>
      </c>
      <c r="O34" s="108" t="s">
        <v>4</v>
      </c>
      <c r="P34" s="109" t="s">
        <v>6</v>
      </c>
      <c r="Q34" s="109" t="s">
        <v>5</v>
      </c>
      <c r="R34" s="109" t="s">
        <v>7</v>
      </c>
      <c r="S34" s="110" t="s">
        <v>8</v>
      </c>
      <c r="T34" s="111" t="s">
        <v>10</v>
      </c>
      <c r="U34" s="112" t="s">
        <v>11</v>
      </c>
      <c r="V34" s="113" t="s">
        <v>78</v>
      </c>
      <c r="W34" s="113" t="s">
        <v>79</v>
      </c>
      <c r="X34" s="113" t="s">
        <v>80</v>
      </c>
      <c r="Y34" s="113" t="s">
        <v>81</v>
      </c>
      <c r="Z34" s="113" t="s">
        <v>82</v>
      </c>
      <c r="AA34" s="113" t="s">
        <v>83</v>
      </c>
    </row>
    <row r="35" spans="1:27" ht="15.75" x14ac:dyDescent="0.25">
      <c r="A35" s="68">
        <v>2022</v>
      </c>
      <c r="B35" s="68">
        <v>4</v>
      </c>
      <c r="C35" s="69">
        <v>44835</v>
      </c>
      <c r="D35" s="69">
        <v>44926</v>
      </c>
      <c r="E35" s="70">
        <v>0</v>
      </c>
      <c r="F35" s="70">
        <v>0</v>
      </c>
      <c r="G35" s="70">
        <v>0</v>
      </c>
      <c r="H35" s="70">
        <v>0</v>
      </c>
      <c r="I35" s="71">
        <v>0</v>
      </c>
      <c r="J35" s="70">
        <v>0</v>
      </c>
      <c r="K35" s="70">
        <v>0</v>
      </c>
      <c r="L35" s="70">
        <v>0</v>
      </c>
      <c r="M35" s="70">
        <v>0</v>
      </c>
      <c r="N35" s="71">
        <v>0</v>
      </c>
      <c r="O35" s="70">
        <v>0</v>
      </c>
      <c r="P35" s="70">
        <v>0</v>
      </c>
      <c r="Q35" s="70">
        <v>0</v>
      </c>
      <c r="R35" s="70">
        <v>0</v>
      </c>
      <c r="S35" s="71">
        <v>0</v>
      </c>
      <c r="T35" s="72">
        <v>0</v>
      </c>
      <c r="U35" s="73">
        <v>0</v>
      </c>
      <c r="V35" s="102">
        <f t="shared" ref="V35:AA35" si="16">T35</f>
        <v>0</v>
      </c>
      <c r="W35" s="102">
        <f t="shared" si="16"/>
        <v>0</v>
      </c>
      <c r="X35" s="102">
        <f t="shared" si="16"/>
        <v>0</v>
      </c>
      <c r="Y35" s="102">
        <f t="shared" si="16"/>
        <v>0</v>
      </c>
      <c r="Z35" s="102">
        <f t="shared" si="16"/>
        <v>0</v>
      </c>
      <c r="AA35" s="102">
        <f t="shared" si="16"/>
        <v>0</v>
      </c>
    </row>
    <row r="36" spans="1:27" ht="15.75" x14ac:dyDescent="0.25">
      <c r="A36" s="68">
        <v>2023</v>
      </c>
      <c r="B36" s="68">
        <v>1</v>
      </c>
      <c r="C36" s="69">
        <v>44927</v>
      </c>
      <c r="D36" s="69">
        <v>45016</v>
      </c>
      <c r="E36" s="70">
        <v>0</v>
      </c>
      <c r="F36" s="70">
        <v>0</v>
      </c>
      <c r="G36" s="70">
        <v>0</v>
      </c>
      <c r="H36" s="70">
        <v>0</v>
      </c>
      <c r="I36" s="71">
        <v>0</v>
      </c>
      <c r="J36" s="70">
        <v>0</v>
      </c>
      <c r="K36" s="70">
        <v>0</v>
      </c>
      <c r="L36" s="70">
        <v>0</v>
      </c>
      <c r="M36" s="70">
        <v>0</v>
      </c>
      <c r="N36" s="71">
        <v>0</v>
      </c>
      <c r="O36" s="70">
        <v>0</v>
      </c>
      <c r="P36" s="70">
        <v>0</v>
      </c>
      <c r="Q36" s="70">
        <v>0</v>
      </c>
      <c r="R36" s="70">
        <v>0</v>
      </c>
      <c r="S36" s="71">
        <v>0</v>
      </c>
      <c r="T36" s="72">
        <v>0</v>
      </c>
      <c r="U36" s="73">
        <v>0</v>
      </c>
      <c r="V36" s="102">
        <f t="shared" ref="V36:V59" si="17">T36</f>
        <v>0</v>
      </c>
      <c r="W36" s="102">
        <f t="shared" ref="W36:W59" si="18">U36</f>
        <v>0</v>
      </c>
      <c r="X36" s="102">
        <f t="shared" ref="X36:X38" si="19">V36</f>
        <v>0</v>
      </c>
      <c r="Y36" s="102">
        <f t="shared" ref="Y36:Y44" si="20">W36</f>
        <v>0</v>
      </c>
      <c r="Z36" s="102">
        <v>0</v>
      </c>
      <c r="AA36" s="102">
        <f t="shared" ref="AA36:AA59" si="21">Y36</f>
        <v>0</v>
      </c>
    </row>
    <row r="37" spans="1:27" s="134" customFormat="1" ht="15.75" x14ac:dyDescent="0.25">
      <c r="A37" s="115">
        <v>2023</v>
      </c>
      <c r="B37" s="115">
        <v>2</v>
      </c>
      <c r="C37" s="116">
        <v>45017</v>
      </c>
      <c r="D37" s="116">
        <v>45107</v>
      </c>
      <c r="E37" s="126">
        <v>0</v>
      </c>
      <c r="F37" s="118">
        <v>0</v>
      </c>
      <c r="G37" s="118">
        <f>E37</f>
        <v>0</v>
      </c>
      <c r="H37" s="118">
        <f>SUM(F37+0)</f>
        <v>0</v>
      </c>
      <c r="I37" s="127">
        <v>0</v>
      </c>
      <c r="J37" s="128">
        <v>0</v>
      </c>
      <c r="K37" s="129">
        <v>0</v>
      </c>
      <c r="L37" s="130">
        <f>J37</f>
        <v>0</v>
      </c>
      <c r="M37" s="129">
        <f>SUM(K37+0)</f>
        <v>0</v>
      </c>
      <c r="N37" s="131">
        <v>0</v>
      </c>
      <c r="O37" s="128">
        <v>0</v>
      </c>
      <c r="P37" s="129">
        <v>0</v>
      </c>
      <c r="Q37" s="130">
        <f>O37</f>
        <v>0</v>
      </c>
      <c r="R37" s="129">
        <f>SUM(P37+0)</f>
        <v>0</v>
      </c>
      <c r="S37" s="131">
        <v>0</v>
      </c>
      <c r="T37" s="132">
        <v>0</v>
      </c>
      <c r="U37" s="133">
        <v>0</v>
      </c>
      <c r="V37" s="114">
        <f t="shared" si="17"/>
        <v>0</v>
      </c>
      <c r="W37" s="114">
        <f t="shared" si="18"/>
        <v>0</v>
      </c>
      <c r="X37" s="114">
        <f t="shared" si="19"/>
        <v>0</v>
      </c>
      <c r="Y37" s="114">
        <f t="shared" si="20"/>
        <v>0</v>
      </c>
      <c r="Z37" s="114">
        <v>0</v>
      </c>
      <c r="AA37" s="114">
        <f t="shared" si="21"/>
        <v>0</v>
      </c>
    </row>
    <row r="38" spans="1:27" ht="15.75" x14ac:dyDescent="0.25">
      <c r="A38" s="68">
        <v>2023</v>
      </c>
      <c r="B38" s="68">
        <v>3</v>
      </c>
      <c r="C38" s="69">
        <v>45108</v>
      </c>
      <c r="D38" s="69">
        <v>45199</v>
      </c>
      <c r="E38" s="79">
        <v>0</v>
      </c>
      <c r="F38" s="80"/>
      <c r="G38" s="80">
        <f t="shared" ref="G38:G39" si="22">G37+E38</f>
        <v>0</v>
      </c>
      <c r="H38" s="80">
        <f t="shared" ref="H38:H42" si="23">SUM(H37+F38)</f>
        <v>0</v>
      </c>
      <c r="I38" s="81">
        <v>0</v>
      </c>
      <c r="J38" s="82">
        <v>0</v>
      </c>
      <c r="K38" s="83"/>
      <c r="L38" s="83">
        <f>L37+J38</f>
        <v>0</v>
      </c>
      <c r="M38" s="83">
        <f>SUM(M37+K38)</f>
        <v>0</v>
      </c>
      <c r="N38" s="85">
        <v>0</v>
      </c>
      <c r="O38" s="82">
        <v>0</v>
      </c>
      <c r="P38" s="83"/>
      <c r="Q38" s="83">
        <f t="shared" ref="Q38:Q58" si="24">Q37+O38</f>
        <v>0</v>
      </c>
      <c r="R38" s="83">
        <f t="shared" ref="R38:R58" si="25">SUM(R37+P38)</f>
        <v>0</v>
      </c>
      <c r="S38" s="85">
        <v>0</v>
      </c>
      <c r="T38" s="72">
        <v>0</v>
      </c>
      <c r="U38" s="73"/>
      <c r="V38" s="102">
        <f t="shared" si="17"/>
        <v>0</v>
      </c>
      <c r="W38" s="102">
        <f t="shared" si="18"/>
        <v>0</v>
      </c>
      <c r="X38" s="102">
        <f t="shared" si="19"/>
        <v>0</v>
      </c>
      <c r="Y38" s="102">
        <f t="shared" si="20"/>
        <v>0</v>
      </c>
      <c r="Z38" s="102">
        <v>0</v>
      </c>
      <c r="AA38" s="102">
        <f t="shared" si="21"/>
        <v>0</v>
      </c>
    </row>
    <row r="39" spans="1:27" ht="15.75" x14ac:dyDescent="0.25">
      <c r="A39" s="68">
        <v>2023</v>
      </c>
      <c r="B39" s="68">
        <v>4</v>
      </c>
      <c r="C39" s="69">
        <v>45200</v>
      </c>
      <c r="D39" s="69">
        <v>45291</v>
      </c>
      <c r="E39" s="79">
        <f>$E$59/6</f>
        <v>288145.66666666669</v>
      </c>
      <c r="F39" s="80">
        <v>0</v>
      </c>
      <c r="G39" s="80">
        <f t="shared" si="22"/>
        <v>288145.66666666669</v>
      </c>
      <c r="H39" s="80">
        <f t="shared" si="23"/>
        <v>0</v>
      </c>
      <c r="I39" s="81">
        <f t="shared" ref="I39:I55" si="26">H39/G39</f>
        <v>0</v>
      </c>
      <c r="J39" s="82">
        <f>$J$59/6</f>
        <v>11666.666666666666</v>
      </c>
      <c r="K39" s="83">
        <v>0</v>
      </c>
      <c r="L39" s="83">
        <f t="shared" ref="L39:L42" si="27">L38+J39</f>
        <v>11666.666666666666</v>
      </c>
      <c r="M39" s="83">
        <f t="shared" ref="M39:M41" si="28">SUM(M38+K39)</f>
        <v>0</v>
      </c>
      <c r="N39" s="85">
        <f t="shared" ref="N39:N42" si="29">M39/L39</f>
        <v>0</v>
      </c>
      <c r="O39" s="82">
        <v>0</v>
      </c>
      <c r="P39" s="83">
        <v>0</v>
      </c>
      <c r="Q39" s="83">
        <f t="shared" si="24"/>
        <v>0</v>
      </c>
      <c r="R39" s="83">
        <f t="shared" si="25"/>
        <v>0</v>
      </c>
      <c r="S39" s="85">
        <v>0</v>
      </c>
      <c r="T39" s="72">
        <v>0</v>
      </c>
      <c r="U39" s="73">
        <v>0</v>
      </c>
      <c r="V39" s="102">
        <f t="shared" si="17"/>
        <v>0</v>
      </c>
      <c r="W39" s="102">
        <f t="shared" si="18"/>
        <v>0</v>
      </c>
      <c r="X39" s="102">
        <f>V39</f>
        <v>0</v>
      </c>
      <c r="Y39" s="102">
        <f t="shared" si="20"/>
        <v>0</v>
      </c>
      <c r="Z39" s="102">
        <v>0</v>
      </c>
      <c r="AA39" s="102">
        <f t="shared" si="21"/>
        <v>0</v>
      </c>
    </row>
    <row r="40" spans="1:27" ht="15.75" x14ac:dyDescent="0.25">
      <c r="A40" s="68">
        <v>2024</v>
      </c>
      <c r="B40" s="68">
        <v>1</v>
      </c>
      <c r="C40" s="69">
        <v>45292</v>
      </c>
      <c r="D40" s="69">
        <v>45382</v>
      </c>
      <c r="E40" s="79">
        <f t="shared" ref="E40:E44" si="30">$E$59/6</f>
        <v>288145.66666666669</v>
      </c>
      <c r="F40" s="80">
        <v>0</v>
      </c>
      <c r="G40" s="80">
        <f>G39+E40</f>
        <v>576291.33333333337</v>
      </c>
      <c r="H40" s="80">
        <f t="shared" si="23"/>
        <v>0</v>
      </c>
      <c r="I40" s="81">
        <f t="shared" si="26"/>
        <v>0</v>
      </c>
      <c r="J40" s="82">
        <f t="shared" ref="J40:J44" si="31">$J$59/6</f>
        <v>11666.666666666666</v>
      </c>
      <c r="K40" s="83">
        <v>0</v>
      </c>
      <c r="L40" s="83">
        <f t="shared" si="27"/>
        <v>23333.333333333332</v>
      </c>
      <c r="M40" s="83">
        <f t="shared" si="28"/>
        <v>0</v>
      </c>
      <c r="N40" s="85">
        <f t="shared" si="29"/>
        <v>0</v>
      </c>
      <c r="O40" s="82"/>
      <c r="P40" s="83">
        <v>0</v>
      </c>
      <c r="Q40" s="83">
        <f t="shared" si="24"/>
        <v>0</v>
      </c>
      <c r="R40" s="83">
        <f t="shared" si="25"/>
        <v>0</v>
      </c>
      <c r="S40" s="85">
        <v>0</v>
      </c>
      <c r="T40" s="72">
        <v>0</v>
      </c>
      <c r="U40" s="73">
        <v>0</v>
      </c>
      <c r="V40" s="102">
        <f t="shared" si="17"/>
        <v>0</v>
      </c>
      <c r="W40" s="102">
        <f t="shared" si="18"/>
        <v>0</v>
      </c>
      <c r="X40" s="102">
        <f t="shared" ref="X40:X59" si="32">V40</f>
        <v>0</v>
      </c>
      <c r="Y40" s="102">
        <f t="shared" si="20"/>
        <v>0</v>
      </c>
      <c r="Z40" s="102">
        <v>0</v>
      </c>
      <c r="AA40" s="102">
        <f t="shared" si="21"/>
        <v>0</v>
      </c>
    </row>
    <row r="41" spans="1:27" ht="15.75" x14ac:dyDescent="0.25">
      <c r="A41" s="68">
        <v>2024</v>
      </c>
      <c r="B41" s="68">
        <v>2</v>
      </c>
      <c r="C41" s="69">
        <v>45383</v>
      </c>
      <c r="D41" s="69">
        <v>45473</v>
      </c>
      <c r="E41" s="79">
        <f t="shared" si="30"/>
        <v>288145.66666666669</v>
      </c>
      <c r="F41" s="80">
        <v>0</v>
      </c>
      <c r="G41" s="80">
        <f t="shared" ref="G41:G42" si="33">G40+E41</f>
        <v>864437</v>
      </c>
      <c r="H41" s="80">
        <f t="shared" si="23"/>
        <v>0</v>
      </c>
      <c r="I41" s="81">
        <f t="shared" si="26"/>
        <v>0</v>
      </c>
      <c r="J41" s="82">
        <f t="shared" si="31"/>
        <v>11666.666666666666</v>
      </c>
      <c r="K41" s="83">
        <v>0</v>
      </c>
      <c r="L41" s="83">
        <f t="shared" si="27"/>
        <v>35000</v>
      </c>
      <c r="M41" s="83">
        <f t="shared" si="28"/>
        <v>0</v>
      </c>
      <c r="N41" s="85">
        <f t="shared" si="29"/>
        <v>0</v>
      </c>
      <c r="O41" s="82">
        <v>0</v>
      </c>
      <c r="P41" s="83">
        <v>0</v>
      </c>
      <c r="Q41" s="83">
        <f t="shared" si="24"/>
        <v>0</v>
      </c>
      <c r="R41" s="83">
        <f t="shared" si="25"/>
        <v>0</v>
      </c>
      <c r="S41" s="85">
        <v>0</v>
      </c>
      <c r="T41" s="72">
        <v>0</v>
      </c>
      <c r="U41" s="73">
        <v>0</v>
      </c>
      <c r="V41" s="102">
        <f t="shared" si="17"/>
        <v>0</v>
      </c>
      <c r="W41" s="102">
        <f t="shared" si="18"/>
        <v>0</v>
      </c>
      <c r="X41" s="102">
        <f t="shared" si="32"/>
        <v>0</v>
      </c>
      <c r="Y41" s="102">
        <f t="shared" si="20"/>
        <v>0</v>
      </c>
      <c r="Z41" s="102">
        <v>0</v>
      </c>
      <c r="AA41" s="102">
        <f t="shared" si="21"/>
        <v>0</v>
      </c>
    </row>
    <row r="42" spans="1:27" ht="15.75" x14ac:dyDescent="0.25">
      <c r="A42" s="68">
        <v>2024</v>
      </c>
      <c r="B42" s="68">
        <v>3</v>
      </c>
      <c r="C42" s="69">
        <v>45474</v>
      </c>
      <c r="D42" s="69">
        <v>45565</v>
      </c>
      <c r="E42" s="79">
        <f t="shared" si="30"/>
        <v>288145.66666666669</v>
      </c>
      <c r="F42" s="80">
        <v>0</v>
      </c>
      <c r="G42" s="80">
        <f t="shared" si="33"/>
        <v>1152582.6666666667</v>
      </c>
      <c r="H42" s="80">
        <f t="shared" si="23"/>
        <v>0</v>
      </c>
      <c r="I42" s="81">
        <f t="shared" si="26"/>
        <v>0</v>
      </c>
      <c r="J42" s="82">
        <f t="shared" si="31"/>
        <v>11666.666666666666</v>
      </c>
      <c r="K42" s="83">
        <v>0</v>
      </c>
      <c r="L42" s="83">
        <f t="shared" si="27"/>
        <v>46666.666666666664</v>
      </c>
      <c r="M42" s="83">
        <f>SUM(M41+K42)</f>
        <v>0</v>
      </c>
      <c r="N42" s="85">
        <f t="shared" si="29"/>
        <v>0</v>
      </c>
      <c r="O42" s="82">
        <v>0</v>
      </c>
      <c r="P42" s="83">
        <v>0</v>
      </c>
      <c r="Q42" s="83">
        <f t="shared" si="24"/>
        <v>0</v>
      </c>
      <c r="R42" s="83">
        <f t="shared" si="25"/>
        <v>0</v>
      </c>
      <c r="S42" s="85">
        <v>0</v>
      </c>
      <c r="T42" s="72">
        <v>0</v>
      </c>
      <c r="U42" s="73">
        <v>0</v>
      </c>
      <c r="V42" s="102">
        <f t="shared" si="17"/>
        <v>0</v>
      </c>
      <c r="W42" s="102">
        <f t="shared" si="18"/>
        <v>0</v>
      </c>
      <c r="X42" s="102">
        <f t="shared" si="32"/>
        <v>0</v>
      </c>
      <c r="Y42" s="102">
        <f t="shared" si="20"/>
        <v>0</v>
      </c>
      <c r="Z42" s="102">
        <v>0</v>
      </c>
      <c r="AA42" s="102">
        <f t="shared" si="21"/>
        <v>0</v>
      </c>
    </row>
    <row r="43" spans="1:27" ht="15.75" x14ac:dyDescent="0.25">
      <c r="A43" s="1">
        <v>2024</v>
      </c>
      <c r="B43" s="1">
        <v>4</v>
      </c>
      <c r="C43" s="3">
        <v>45566</v>
      </c>
      <c r="D43" s="3">
        <v>45657</v>
      </c>
      <c r="E43" s="24">
        <f t="shared" si="30"/>
        <v>288145.66666666669</v>
      </c>
      <c r="F43" s="20"/>
      <c r="G43" s="20">
        <f>G42+E43</f>
        <v>1440728.3333333335</v>
      </c>
      <c r="H43" s="20">
        <f>SUM(H42+F43)</f>
        <v>0</v>
      </c>
      <c r="I43" s="27">
        <f t="shared" si="26"/>
        <v>0</v>
      </c>
      <c r="J43" s="12">
        <f t="shared" si="31"/>
        <v>11666.666666666666</v>
      </c>
      <c r="K43" s="8"/>
      <c r="L43" s="8">
        <f>L42+J43</f>
        <v>58333.333333333328</v>
      </c>
      <c r="M43" s="8">
        <f>SUM(M42+K43)</f>
        <v>0</v>
      </c>
      <c r="N43" s="19">
        <f>M43/L43</f>
        <v>0</v>
      </c>
      <c r="O43" s="12"/>
      <c r="P43" s="8"/>
      <c r="Q43" s="8">
        <f t="shared" si="24"/>
        <v>0</v>
      </c>
      <c r="R43" s="8">
        <f t="shared" si="25"/>
        <v>0</v>
      </c>
      <c r="S43" s="19">
        <v>0</v>
      </c>
      <c r="T43" s="16">
        <v>0</v>
      </c>
      <c r="U43" s="2"/>
      <c r="V43" s="101">
        <f t="shared" si="17"/>
        <v>0</v>
      </c>
      <c r="W43" s="101">
        <f t="shared" si="18"/>
        <v>0</v>
      </c>
      <c r="X43" s="101">
        <f t="shared" si="32"/>
        <v>0</v>
      </c>
      <c r="Y43" s="101">
        <f t="shared" si="20"/>
        <v>0</v>
      </c>
      <c r="Z43" s="102">
        <v>0</v>
      </c>
      <c r="AA43" s="102">
        <f t="shared" si="21"/>
        <v>0</v>
      </c>
    </row>
    <row r="44" spans="1:27" ht="15.75" x14ac:dyDescent="0.25">
      <c r="A44" s="1">
        <v>2025</v>
      </c>
      <c r="B44" s="1">
        <v>1</v>
      </c>
      <c r="C44" s="3">
        <v>45658</v>
      </c>
      <c r="D44" s="3">
        <v>45747</v>
      </c>
      <c r="E44" s="24">
        <f t="shared" si="30"/>
        <v>288145.66666666669</v>
      </c>
      <c r="F44" s="20"/>
      <c r="G44" s="20">
        <f t="shared" ref="G44:G58" si="34">G43+E44</f>
        <v>1728874.0000000002</v>
      </c>
      <c r="H44" s="20">
        <f t="shared" ref="H44:H57" si="35">SUM(H43+F44)</f>
        <v>0</v>
      </c>
      <c r="I44" s="27">
        <f t="shared" si="26"/>
        <v>0</v>
      </c>
      <c r="J44" s="12">
        <f t="shared" si="31"/>
        <v>11666.666666666666</v>
      </c>
      <c r="K44" s="8"/>
      <c r="L44" s="8">
        <f>L43+J44</f>
        <v>70000</v>
      </c>
      <c r="M44" s="8">
        <f t="shared" ref="M44:M58" si="36">SUM(M43+K44)</f>
        <v>0</v>
      </c>
      <c r="N44" s="19">
        <f t="shared" ref="N44:N58" si="37">M44/L44</f>
        <v>0</v>
      </c>
      <c r="O44" s="12">
        <f>O59</f>
        <v>490000</v>
      </c>
      <c r="P44" s="8"/>
      <c r="Q44" s="8">
        <f t="shared" si="24"/>
        <v>490000</v>
      </c>
      <c r="R44" s="8">
        <f t="shared" si="25"/>
        <v>0</v>
      </c>
      <c r="S44" s="19">
        <f t="shared" ref="S44:S59" si="38">R44/Q44</f>
        <v>0</v>
      </c>
      <c r="T44" s="16">
        <v>14</v>
      </c>
      <c r="U44" s="2"/>
      <c r="V44" s="101">
        <f t="shared" si="17"/>
        <v>14</v>
      </c>
      <c r="W44" s="101">
        <f t="shared" si="18"/>
        <v>0</v>
      </c>
      <c r="X44" s="101">
        <f t="shared" si="32"/>
        <v>14</v>
      </c>
      <c r="Y44" s="101">
        <f t="shared" si="20"/>
        <v>0</v>
      </c>
      <c r="Z44" s="102">
        <v>0</v>
      </c>
      <c r="AA44" s="102">
        <f t="shared" si="21"/>
        <v>0</v>
      </c>
    </row>
    <row r="45" spans="1:27" ht="15.75" x14ac:dyDescent="0.25">
      <c r="A45" s="1">
        <v>2025</v>
      </c>
      <c r="B45" s="1">
        <v>2</v>
      </c>
      <c r="C45" s="3">
        <v>45748</v>
      </c>
      <c r="D45" s="3">
        <v>45838</v>
      </c>
      <c r="E45" s="24">
        <v>0</v>
      </c>
      <c r="F45" s="20"/>
      <c r="G45" s="20">
        <f t="shared" si="34"/>
        <v>1728874.0000000002</v>
      </c>
      <c r="H45" s="20">
        <f t="shared" si="35"/>
        <v>0</v>
      </c>
      <c r="I45" s="27">
        <f t="shared" si="26"/>
        <v>0</v>
      </c>
      <c r="J45" s="12">
        <v>0</v>
      </c>
      <c r="K45" s="8"/>
      <c r="L45" s="8">
        <f t="shared" ref="L45" si="39">L44+J45</f>
        <v>70000</v>
      </c>
      <c r="M45" s="8">
        <f t="shared" si="36"/>
        <v>0</v>
      </c>
      <c r="N45" s="19">
        <f t="shared" si="37"/>
        <v>0</v>
      </c>
      <c r="O45" s="12">
        <v>0</v>
      </c>
      <c r="P45" s="8"/>
      <c r="Q45" s="8">
        <f t="shared" si="24"/>
        <v>490000</v>
      </c>
      <c r="R45" s="8">
        <f t="shared" si="25"/>
        <v>0</v>
      </c>
      <c r="S45" s="19">
        <f t="shared" si="38"/>
        <v>0</v>
      </c>
      <c r="T45" s="16"/>
      <c r="U45" s="2"/>
      <c r="V45" s="101">
        <f t="shared" si="17"/>
        <v>0</v>
      </c>
      <c r="W45" s="101">
        <f t="shared" si="18"/>
        <v>0</v>
      </c>
      <c r="X45" s="101">
        <f t="shared" si="32"/>
        <v>0</v>
      </c>
      <c r="Y45" s="101">
        <f>W45</f>
        <v>0</v>
      </c>
      <c r="Z45" s="102">
        <v>0</v>
      </c>
      <c r="AA45" s="102">
        <f t="shared" si="21"/>
        <v>0</v>
      </c>
    </row>
    <row r="46" spans="1:27" ht="15.75" x14ac:dyDescent="0.25">
      <c r="A46" s="1">
        <v>2025</v>
      </c>
      <c r="B46" s="1">
        <v>3</v>
      </c>
      <c r="C46" s="3">
        <v>45839</v>
      </c>
      <c r="D46" s="3">
        <v>45930</v>
      </c>
      <c r="E46" s="24">
        <v>0</v>
      </c>
      <c r="F46" s="20"/>
      <c r="G46" s="20">
        <f t="shared" si="34"/>
        <v>1728874.0000000002</v>
      </c>
      <c r="H46" s="20">
        <f t="shared" si="35"/>
        <v>0</v>
      </c>
      <c r="I46" s="27">
        <f t="shared" si="26"/>
        <v>0</v>
      </c>
      <c r="J46" s="12">
        <v>0</v>
      </c>
      <c r="K46" s="8"/>
      <c r="L46" s="8">
        <f>L45+J46</f>
        <v>70000</v>
      </c>
      <c r="M46" s="8">
        <f t="shared" si="36"/>
        <v>0</v>
      </c>
      <c r="N46" s="19">
        <f t="shared" si="37"/>
        <v>0</v>
      </c>
      <c r="O46" s="12">
        <v>0</v>
      </c>
      <c r="P46" s="8"/>
      <c r="Q46" s="8">
        <f t="shared" si="24"/>
        <v>490000</v>
      </c>
      <c r="R46" s="8">
        <f t="shared" si="25"/>
        <v>0</v>
      </c>
      <c r="S46" s="19">
        <f t="shared" si="38"/>
        <v>0</v>
      </c>
      <c r="T46" s="16"/>
      <c r="U46" s="2"/>
      <c r="V46" s="101">
        <f t="shared" si="17"/>
        <v>0</v>
      </c>
      <c r="W46" s="101">
        <f t="shared" si="18"/>
        <v>0</v>
      </c>
      <c r="X46" s="101">
        <f t="shared" si="32"/>
        <v>0</v>
      </c>
      <c r="Y46" s="101">
        <f t="shared" ref="Y46:Y59" si="40">W46</f>
        <v>0</v>
      </c>
      <c r="Z46" s="102">
        <v>0</v>
      </c>
      <c r="AA46" s="102">
        <f t="shared" si="21"/>
        <v>0</v>
      </c>
    </row>
    <row r="47" spans="1:27" ht="15.75" x14ac:dyDescent="0.25">
      <c r="A47" s="1">
        <v>2025</v>
      </c>
      <c r="B47" s="1">
        <v>4</v>
      </c>
      <c r="C47" s="3">
        <v>45931</v>
      </c>
      <c r="D47" s="3">
        <v>46022</v>
      </c>
      <c r="E47" s="24">
        <v>0</v>
      </c>
      <c r="F47" s="20"/>
      <c r="G47" s="20">
        <f t="shared" si="34"/>
        <v>1728874.0000000002</v>
      </c>
      <c r="H47" s="20">
        <f t="shared" si="35"/>
        <v>0</v>
      </c>
      <c r="I47" s="27">
        <f t="shared" si="26"/>
        <v>0</v>
      </c>
      <c r="J47" s="12">
        <v>0</v>
      </c>
      <c r="K47" s="8"/>
      <c r="L47" s="8">
        <f t="shared" ref="L47:L58" si="41">L46+J47</f>
        <v>70000</v>
      </c>
      <c r="M47" s="8">
        <f t="shared" si="36"/>
        <v>0</v>
      </c>
      <c r="N47" s="19">
        <f t="shared" si="37"/>
        <v>0</v>
      </c>
      <c r="O47" s="12">
        <v>0</v>
      </c>
      <c r="P47" s="8"/>
      <c r="Q47" s="8">
        <f t="shared" si="24"/>
        <v>490000</v>
      </c>
      <c r="R47" s="8">
        <f t="shared" si="25"/>
        <v>0</v>
      </c>
      <c r="S47" s="19">
        <f t="shared" si="38"/>
        <v>0</v>
      </c>
      <c r="T47" s="16"/>
      <c r="U47" s="2"/>
      <c r="V47" s="101">
        <f t="shared" si="17"/>
        <v>0</v>
      </c>
      <c r="W47" s="101">
        <f t="shared" si="18"/>
        <v>0</v>
      </c>
      <c r="X47" s="101">
        <f t="shared" si="32"/>
        <v>0</v>
      </c>
      <c r="Y47" s="101">
        <f t="shared" si="40"/>
        <v>0</v>
      </c>
      <c r="Z47" s="102">
        <v>0</v>
      </c>
      <c r="AA47" s="102">
        <f t="shared" si="21"/>
        <v>0</v>
      </c>
    </row>
    <row r="48" spans="1:27" ht="15.75" x14ac:dyDescent="0.25">
      <c r="A48" s="1">
        <v>2026</v>
      </c>
      <c r="B48" s="1">
        <v>1</v>
      </c>
      <c r="C48" s="3">
        <v>46023</v>
      </c>
      <c r="D48" s="3">
        <v>46112</v>
      </c>
      <c r="E48" s="24">
        <v>0</v>
      </c>
      <c r="F48" s="20"/>
      <c r="G48" s="20">
        <f t="shared" si="34"/>
        <v>1728874.0000000002</v>
      </c>
      <c r="H48" s="20">
        <f t="shared" si="35"/>
        <v>0</v>
      </c>
      <c r="I48" s="27">
        <f t="shared" si="26"/>
        <v>0</v>
      </c>
      <c r="J48" s="12">
        <v>0</v>
      </c>
      <c r="K48" s="8"/>
      <c r="L48" s="8">
        <f t="shared" si="41"/>
        <v>70000</v>
      </c>
      <c r="M48" s="8">
        <f t="shared" si="36"/>
        <v>0</v>
      </c>
      <c r="N48" s="19">
        <f t="shared" si="37"/>
        <v>0</v>
      </c>
      <c r="O48" s="12">
        <v>0</v>
      </c>
      <c r="P48" s="8"/>
      <c r="Q48" s="8">
        <f t="shared" si="24"/>
        <v>490000</v>
      </c>
      <c r="R48" s="8">
        <f t="shared" si="25"/>
        <v>0</v>
      </c>
      <c r="S48" s="19">
        <f t="shared" si="38"/>
        <v>0</v>
      </c>
      <c r="T48" s="16"/>
      <c r="U48" s="2"/>
      <c r="V48" s="101">
        <f t="shared" si="17"/>
        <v>0</v>
      </c>
      <c r="W48" s="101">
        <f t="shared" si="18"/>
        <v>0</v>
      </c>
      <c r="X48" s="101">
        <f t="shared" si="32"/>
        <v>0</v>
      </c>
      <c r="Y48" s="101">
        <f t="shared" si="40"/>
        <v>0</v>
      </c>
      <c r="Z48" s="102">
        <v>0</v>
      </c>
      <c r="AA48" s="102">
        <f t="shared" si="21"/>
        <v>0</v>
      </c>
    </row>
    <row r="49" spans="1:27" ht="15.75" x14ac:dyDescent="0.25">
      <c r="A49" s="1">
        <v>2026</v>
      </c>
      <c r="B49" s="1">
        <v>2</v>
      </c>
      <c r="C49" s="3">
        <v>46113</v>
      </c>
      <c r="D49" s="3">
        <v>46203</v>
      </c>
      <c r="E49" s="24">
        <v>0</v>
      </c>
      <c r="F49" s="20"/>
      <c r="G49" s="20">
        <f t="shared" si="34"/>
        <v>1728874.0000000002</v>
      </c>
      <c r="H49" s="20">
        <f t="shared" si="35"/>
        <v>0</v>
      </c>
      <c r="I49" s="27">
        <f t="shared" si="26"/>
        <v>0</v>
      </c>
      <c r="J49" s="12">
        <v>0</v>
      </c>
      <c r="K49" s="8"/>
      <c r="L49" s="8">
        <f t="shared" si="41"/>
        <v>70000</v>
      </c>
      <c r="M49" s="8">
        <f t="shared" si="36"/>
        <v>0</v>
      </c>
      <c r="N49" s="19">
        <f t="shared" si="37"/>
        <v>0</v>
      </c>
      <c r="O49" s="12">
        <v>0</v>
      </c>
      <c r="P49" s="8"/>
      <c r="Q49" s="8">
        <f t="shared" si="24"/>
        <v>490000</v>
      </c>
      <c r="R49" s="8">
        <f t="shared" si="25"/>
        <v>0</v>
      </c>
      <c r="S49" s="19">
        <f t="shared" si="38"/>
        <v>0</v>
      </c>
      <c r="T49" s="16"/>
      <c r="U49" s="2"/>
      <c r="V49" s="101">
        <f t="shared" si="17"/>
        <v>0</v>
      </c>
      <c r="W49" s="101">
        <f t="shared" si="18"/>
        <v>0</v>
      </c>
      <c r="X49" s="101">
        <f t="shared" si="32"/>
        <v>0</v>
      </c>
      <c r="Y49" s="101">
        <f t="shared" si="40"/>
        <v>0</v>
      </c>
      <c r="Z49" s="102">
        <v>0</v>
      </c>
      <c r="AA49" s="102">
        <f t="shared" si="21"/>
        <v>0</v>
      </c>
    </row>
    <row r="50" spans="1:27" ht="15.75" x14ac:dyDescent="0.25">
      <c r="A50" s="1">
        <v>2026</v>
      </c>
      <c r="B50" s="1">
        <v>3</v>
      </c>
      <c r="C50" s="3">
        <v>46204</v>
      </c>
      <c r="D50" s="3">
        <v>46295</v>
      </c>
      <c r="E50" s="25">
        <v>0</v>
      </c>
      <c r="F50" s="21"/>
      <c r="G50" s="21">
        <f t="shared" si="34"/>
        <v>1728874.0000000002</v>
      </c>
      <c r="H50" s="21">
        <f t="shared" si="35"/>
        <v>0</v>
      </c>
      <c r="I50" s="28">
        <f t="shared" si="26"/>
        <v>0</v>
      </c>
      <c r="J50" s="13">
        <v>0</v>
      </c>
      <c r="K50" s="5"/>
      <c r="L50" s="5">
        <f t="shared" si="41"/>
        <v>70000</v>
      </c>
      <c r="M50" s="5">
        <f t="shared" si="36"/>
        <v>0</v>
      </c>
      <c r="N50" s="19">
        <f t="shared" si="37"/>
        <v>0</v>
      </c>
      <c r="O50" s="13">
        <v>0</v>
      </c>
      <c r="P50" s="5"/>
      <c r="Q50" s="5">
        <f t="shared" si="24"/>
        <v>490000</v>
      </c>
      <c r="R50" s="5">
        <f t="shared" si="25"/>
        <v>0</v>
      </c>
      <c r="S50" s="19">
        <f t="shared" si="38"/>
        <v>0</v>
      </c>
      <c r="T50" s="17"/>
      <c r="U50" s="4"/>
      <c r="V50" s="101">
        <f t="shared" si="17"/>
        <v>0</v>
      </c>
      <c r="W50" s="101">
        <f t="shared" si="18"/>
        <v>0</v>
      </c>
      <c r="X50" s="101">
        <f t="shared" si="32"/>
        <v>0</v>
      </c>
      <c r="Y50" s="101">
        <f t="shared" si="40"/>
        <v>0</v>
      </c>
      <c r="Z50" s="102">
        <v>0</v>
      </c>
      <c r="AA50" s="102">
        <f t="shared" si="21"/>
        <v>0</v>
      </c>
    </row>
    <row r="51" spans="1:27" ht="15.75" x14ac:dyDescent="0.25">
      <c r="A51" s="1">
        <v>2026</v>
      </c>
      <c r="B51" s="1">
        <v>4</v>
      </c>
      <c r="C51" s="3">
        <v>46296</v>
      </c>
      <c r="D51" s="3">
        <v>46387</v>
      </c>
      <c r="E51" s="25">
        <v>0</v>
      </c>
      <c r="F51" s="21"/>
      <c r="G51" s="21">
        <f t="shared" si="34"/>
        <v>1728874.0000000002</v>
      </c>
      <c r="H51" s="21">
        <f t="shared" si="35"/>
        <v>0</v>
      </c>
      <c r="I51" s="28">
        <f t="shared" si="26"/>
        <v>0</v>
      </c>
      <c r="J51" s="13">
        <v>0</v>
      </c>
      <c r="K51" s="5"/>
      <c r="L51" s="5">
        <f t="shared" si="41"/>
        <v>70000</v>
      </c>
      <c r="M51" s="5">
        <f t="shared" si="36"/>
        <v>0</v>
      </c>
      <c r="N51" s="19">
        <f t="shared" si="37"/>
        <v>0</v>
      </c>
      <c r="O51" s="13">
        <v>0</v>
      </c>
      <c r="P51" s="5"/>
      <c r="Q51" s="5">
        <f t="shared" si="24"/>
        <v>490000</v>
      </c>
      <c r="R51" s="5">
        <f t="shared" si="25"/>
        <v>0</v>
      </c>
      <c r="S51" s="19">
        <f t="shared" si="38"/>
        <v>0</v>
      </c>
      <c r="T51" s="17"/>
      <c r="U51" s="4"/>
      <c r="V51" s="101">
        <f t="shared" si="17"/>
        <v>0</v>
      </c>
      <c r="W51" s="101">
        <f t="shared" si="18"/>
        <v>0</v>
      </c>
      <c r="X51" s="101">
        <f t="shared" si="32"/>
        <v>0</v>
      </c>
      <c r="Y51" s="101">
        <f t="shared" si="40"/>
        <v>0</v>
      </c>
      <c r="Z51" s="102">
        <v>0</v>
      </c>
      <c r="AA51" s="102">
        <f t="shared" si="21"/>
        <v>0</v>
      </c>
    </row>
    <row r="52" spans="1:27" ht="15.75" x14ac:dyDescent="0.25">
      <c r="A52" s="1">
        <v>2027</v>
      </c>
      <c r="B52" s="1">
        <v>1</v>
      </c>
      <c r="C52" s="3">
        <v>46388</v>
      </c>
      <c r="D52" s="3">
        <v>46477</v>
      </c>
      <c r="E52" s="25">
        <v>0</v>
      </c>
      <c r="F52" s="21"/>
      <c r="G52" s="21">
        <f t="shared" si="34"/>
        <v>1728874.0000000002</v>
      </c>
      <c r="H52" s="21">
        <f t="shared" si="35"/>
        <v>0</v>
      </c>
      <c r="I52" s="28">
        <f t="shared" si="26"/>
        <v>0</v>
      </c>
      <c r="J52" s="13">
        <v>0</v>
      </c>
      <c r="K52" s="5"/>
      <c r="L52" s="5">
        <f t="shared" si="41"/>
        <v>70000</v>
      </c>
      <c r="M52" s="5">
        <f t="shared" si="36"/>
        <v>0</v>
      </c>
      <c r="N52" s="19">
        <f t="shared" si="37"/>
        <v>0</v>
      </c>
      <c r="O52" s="13">
        <v>0</v>
      </c>
      <c r="P52" s="5"/>
      <c r="Q52" s="5">
        <f t="shared" si="24"/>
        <v>490000</v>
      </c>
      <c r="R52" s="5">
        <f t="shared" si="25"/>
        <v>0</v>
      </c>
      <c r="S52" s="19">
        <f t="shared" si="38"/>
        <v>0</v>
      </c>
      <c r="T52" s="17"/>
      <c r="U52" s="4"/>
      <c r="V52" s="101">
        <f t="shared" si="17"/>
        <v>0</v>
      </c>
      <c r="W52" s="101">
        <f t="shared" si="18"/>
        <v>0</v>
      </c>
      <c r="X52" s="101">
        <f t="shared" si="32"/>
        <v>0</v>
      </c>
      <c r="Y52" s="101">
        <f t="shared" si="40"/>
        <v>0</v>
      </c>
      <c r="Z52" s="102">
        <v>0</v>
      </c>
      <c r="AA52" s="102">
        <f t="shared" si="21"/>
        <v>0</v>
      </c>
    </row>
    <row r="53" spans="1:27" ht="15.75" x14ac:dyDescent="0.25">
      <c r="A53" s="1">
        <v>2027</v>
      </c>
      <c r="B53" s="1">
        <v>2</v>
      </c>
      <c r="C53" s="3">
        <v>46478</v>
      </c>
      <c r="D53" s="3">
        <v>46568</v>
      </c>
      <c r="E53" s="25">
        <v>0</v>
      </c>
      <c r="F53" s="21"/>
      <c r="G53" s="21">
        <f t="shared" si="34"/>
        <v>1728874.0000000002</v>
      </c>
      <c r="H53" s="21">
        <f t="shared" si="35"/>
        <v>0</v>
      </c>
      <c r="I53" s="28">
        <f t="shared" si="26"/>
        <v>0</v>
      </c>
      <c r="J53" s="13">
        <v>0</v>
      </c>
      <c r="K53" s="5"/>
      <c r="L53" s="5">
        <f t="shared" si="41"/>
        <v>70000</v>
      </c>
      <c r="M53" s="5">
        <f t="shared" si="36"/>
        <v>0</v>
      </c>
      <c r="N53" s="19">
        <f t="shared" si="37"/>
        <v>0</v>
      </c>
      <c r="O53" s="13">
        <v>0</v>
      </c>
      <c r="P53" s="5"/>
      <c r="Q53" s="5">
        <f t="shared" si="24"/>
        <v>490000</v>
      </c>
      <c r="R53" s="5">
        <f t="shared" si="25"/>
        <v>0</v>
      </c>
      <c r="S53" s="19">
        <f t="shared" si="38"/>
        <v>0</v>
      </c>
      <c r="T53" s="17"/>
      <c r="U53" s="4"/>
      <c r="V53" s="101">
        <f t="shared" si="17"/>
        <v>0</v>
      </c>
      <c r="W53" s="101">
        <f t="shared" si="18"/>
        <v>0</v>
      </c>
      <c r="X53" s="101">
        <f t="shared" si="32"/>
        <v>0</v>
      </c>
      <c r="Y53" s="101">
        <f t="shared" si="40"/>
        <v>0</v>
      </c>
      <c r="Z53" s="102">
        <v>0</v>
      </c>
      <c r="AA53" s="102">
        <f t="shared" si="21"/>
        <v>0</v>
      </c>
    </row>
    <row r="54" spans="1:27" ht="15.75" x14ac:dyDescent="0.25">
      <c r="A54" s="1">
        <v>2027</v>
      </c>
      <c r="B54" s="1">
        <v>3</v>
      </c>
      <c r="C54" s="3">
        <v>46569</v>
      </c>
      <c r="D54" s="3">
        <v>46660</v>
      </c>
      <c r="E54" s="25">
        <v>0</v>
      </c>
      <c r="F54" s="21"/>
      <c r="G54" s="21">
        <f t="shared" si="34"/>
        <v>1728874.0000000002</v>
      </c>
      <c r="H54" s="21">
        <f t="shared" si="35"/>
        <v>0</v>
      </c>
      <c r="I54" s="28">
        <f t="shared" si="26"/>
        <v>0</v>
      </c>
      <c r="J54" s="13">
        <v>0</v>
      </c>
      <c r="K54" s="5"/>
      <c r="L54" s="5">
        <f t="shared" si="41"/>
        <v>70000</v>
      </c>
      <c r="M54" s="5">
        <f t="shared" si="36"/>
        <v>0</v>
      </c>
      <c r="N54" s="19">
        <f t="shared" si="37"/>
        <v>0</v>
      </c>
      <c r="O54" s="13">
        <v>0</v>
      </c>
      <c r="P54" s="5"/>
      <c r="Q54" s="5">
        <f t="shared" si="24"/>
        <v>490000</v>
      </c>
      <c r="R54" s="5">
        <f t="shared" si="25"/>
        <v>0</v>
      </c>
      <c r="S54" s="19">
        <f t="shared" si="38"/>
        <v>0</v>
      </c>
      <c r="T54" s="17"/>
      <c r="U54" s="4"/>
      <c r="V54" s="101">
        <f t="shared" si="17"/>
        <v>0</v>
      </c>
      <c r="W54" s="101">
        <f t="shared" si="18"/>
        <v>0</v>
      </c>
      <c r="X54" s="101">
        <f t="shared" si="32"/>
        <v>0</v>
      </c>
      <c r="Y54" s="101">
        <f t="shared" si="40"/>
        <v>0</v>
      </c>
      <c r="Z54" s="102">
        <v>0</v>
      </c>
      <c r="AA54" s="102">
        <f t="shared" si="21"/>
        <v>0</v>
      </c>
    </row>
    <row r="55" spans="1:27" ht="15.75" x14ac:dyDescent="0.25">
      <c r="A55" s="1">
        <v>2027</v>
      </c>
      <c r="B55" s="1">
        <v>4</v>
      </c>
      <c r="C55" s="3">
        <v>46661</v>
      </c>
      <c r="D55" s="3">
        <v>46752</v>
      </c>
      <c r="E55" s="25">
        <v>0</v>
      </c>
      <c r="F55" s="21"/>
      <c r="G55" s="21">
        <f t="shared" si="34"/>
        <v>1728874.0000000002</v>
      </c>
      <c r="H55" s="21">
        <f t="shared" si="35"/>
        <v>0</v>
      </c>
      <c r="I55" s="28">
        <f t="shared" si="26"/>
        <v>0</v>
      </c>
      <c r="J55" s="13">
        <v>0</v>
      </c>
      <c r="K55" s="5"/>
      <c r="L55" s="5">
        <f t="shared" si="41"/>
        <v>70000</v>
      </c>
      <c r="M55" s="5">
        <f t="shared" si="36"/>
        <v>0</v>
      </c>
      <c r="N55" s="19">
        <f t="shared" si="37"/>
        <v>0</v>
      </c>
      <c r="O55" s="13">
        <v>0</v>
      </c>
      <c r="P55" s="5"/>
      <c r="Q55" s="5">
        <f t="shared" si="24"/>
        <v>490000</v>
      </c>
      <c r="R55" s="5">
        <f t="shared" si="25"/>
        <v>0</v>
      </c>
      <c r="S55" s="19">
        <f t="shared" si="38"/>
        <v>0</v>
      </c>
      <c r="T55" s="17"/>
      <c r="U55" s="4"/>
      <c r="V55" s="101">
        <f t="shared" si="17"/>
        <v>0</v>
      </c>
      <c r="W55" s="101">
        <f t="shared" si="18"/>
        <v>0</v>
      </c>
      <c r="X55" s="101">
        <f t="shared" si="32"/>
        <v>0</v>
      </c>
      <c r="Y55" s="101">
        <f t="shared" si="40"/>
        <v>0</v>
      </c>
      <c r="Z55" s="102">
        <v>0</v>
      </c>
      <c r="AA55" s="102">
        <f t="shared" si="21"/>
        <v>0</v>
      </c>
    </row>
    <row r="56" spans="1:27" ht="15.75" x14ac:dyDescent="0.25">
      <c r="A56" s="1">
        <v>2028</v>
      </c>
      <c r="B56" s="1">
        <v>1</v>
      </c>
      <c r="C56" s="3">
        <v>46753</v>
      </c>
      <c r="D56" s="3">
        <v>46843</v>
      </c>
      <c r="E56" s="25">
        <v>0</v>
      </c>
      <c r="F56" s="21"/>
      <c r="G56" s="21">
        <f t="shared" si="34"/>
        <v>1728874.0000000002</v>
      </c>
      <c r="H56" s="21">
        <f t="shared" si="35"/>
        <v>0</v>
      </c>
      <c r="I56" s="28">
        <f>H56/G56</f>
        <v>0</v>
      </c>
      <c r="J56" s="13">
        <v>0</v>
      </c>
      <c r="K56" s="5"/>
      <c r="L56" s="5">
        <f t="shared" si="41"/>
        <v>70000</v>
      </c>
      <c r="M56" s="5">
        <f t="shared" si="36"/>
        <v>0</v>
      </c>
      <c r="N56" s="19">
        <f t="shared" si="37"/>
        <v>0</v>
      </c>
      <c r="O56" s="13">
        <v>0</v>
      </c>
      <c r="P56" s="5"/>
      <c r="Q56" s="5">
        <f t="shared" si="24"/>
        <v>490000</v>
      </c>
      <c r="R56" s="5">
        <f t="shared" si="25"/>
        <v>0</v>
      </c>
      <c r="S56" s="19">
        <f t="shared" si="38"/>
        <v>0</v>
      </c>
      <c r="T56" s="17"/>
      <c r="U56" s="4"/>
      <c r="V56" s="101">
        <f t="shared" si="17"/>
        <v>0</v>
      </c>
      <c r="W56" s="101">
        <f t="shared" si="18"/>
        <v>0</v>
      </c>
      <c r="X56" s="101">
        <f t="shared" si="32"/>
        <v>0</v>
      </c>
      <c r="Y56" s="101">
        <f t="shared" si="40"/>
        <v>0</v>
      </c>
      <c r="Z56" s="102">
        <v>0</v>
      </c>
      <c r="AA56" s="102">
        <f t="shared" si="21"/>
        <v>0</v>
      </c>
    </row>
    <row r="57" spans="1:27" ht="15.75" x14ac:dyDescent="0.25">
      <c r="A57" s="1">
        <v>2028</v>
      </c>
      <c r="B57" s="1">
        <v>2</v>
      </c>
      <c r="C57" s="3">
        <v>46844</v>
      </c>
      <c r="D57" s="3">
        <v>46934</v>
      </c>
      <c r="E57" s="25">
        <v>0</v>
      </c>
      <c r="F57" s="21"/>
      <c r="G57" s="21">
        <f t="shared" si="34"/>
        <v>1728874.0000000002</v>
      </c>
      <c r="H57" s="21">
        <f t="shared" si="35"/>
        <v>0</v>
      </c>
      <c r="I57" s="28">
        <f t="shared" ref="I57:I58" si="42">H57/G57</f>
        <v>0</v>
      </c>
      <c r="J57" s="13">
        <v>0</v>
      </c>
      <c r="K57" s="5"/>
      <c r="L57" s="5">
        <f t="shared" si="41"/>
        <v>70000</v>
      </c>
      <c r="M57" s="5">
        <f t="shared" si="36"/>
        <v>0</v>
      </c>
      <c r="N57" s="19">
        <f t="shared" si="37"/>
        <v>0</v>
      </c>
      <c r="O57" s="13">
        <v>0</v>
      </c>
      <c r="P57" s="5"/>
      <c r="Q57" s="5">
        <f t="shared" si="24"/>
        <v>490000</v>
      </c>
      <c r="R57" s="5">
        <f t="shared" si="25"/>
        <v>0</v>
      </c>
      <c r="S57" s="19">
        <f t="shared" si="38"/>
        <v>0</v>
      </c>
      <c r="T57" s="17"/>
      <c r="U57" s="4"/>
      <c r="V57" s="101">
        <f t="shared" si="17"/>
        <v>0</v>
      </c>
      <c r="W57" s="101">
        <f t="shared" si="18"/>
        <v>0</v>
      </c>
      <c r="X57" s="101">
        <f t="shared" si="32"/>
        <v>0</v>
      </c>
      <c r="Y57" s="101">
        <f t="shared" si="40"/>
        <v>0</v>
      </c>
      <c r="Z57" s="102">
        <v>0</v>
      </c>
      <c r="AA57" s="102">
        <f t="shared" si="21"/>
        <v>0</v>
      </c>
    </row>
    <row r="58" spans="1:27" ht="15.75" x14ac:dyDescent="0.25">
      <c r="A58" s="1">
        <v>2028</v>
      </c>
      <c r="B58" s="1">
        <v>3</v>
      </c>
      <c r="C58" s="3">
        <v>46935</v>
      </c>
      <c r="D58" s="3">
        <v>47026</v>
      </c>
      <c r="E58" s="25">
        <v>0</v>
      </c>
      <c r="F58" s="21"/>
      <c r="G58" s="21">
        <f t="shared" si="34"/>
        <v>1728874.0000000002</v>
      </c>
      <c r="H58" s="21">
        <f>SUM(H57+F58)</f>
        <v>0</v>
      </c>
      <c r="I58" s="28">
        <f t="shared" si="42"/>
        <v>0</v>
      </c>
      <c r="J58" s="13">
        <v>0</v>
      </c>
      <c r="K58" s="18"/>
      <c r="L58" s="18">
        <f t="shared" si="41"/>
        <v>70000</v>
      </c>
      <c r="M58" s="18">
        <f t="shared" si="36"/>
        <v>0</v>
      </c>
      <c r="N58" s="19">
        <f t="shared" si="37"/>
        <v>0</v>
      </c>
      <c r="O58" s="13">
        <v>0</v>
      </c>
      <c r="P58" s="18"/>
      <c r="Q58" s="18">
        <f t="shared" si="24"/>
        <v>490000</v>
      </c>
      <c r="R58" s="18">
        <f t="shared" si="25"/>
        <v>0</v>
      </c>
      <c r="S58" s="19">
        <f t="shared" si="38"/>
        <v>0</v>
      </c>
      <c r="T58" s="17"/>
      <c r="U58" s="4"/>
      <c r="V58" s="101">
        <f t="shared" si="17"/>
        <v>0</v>
      </c>
      <c r="W58" s="101">
        <f t="shared" si="18"/>
        <v>0</v>
      </c>
      <c r="X58" s="101">
        <f t="shared" si="32"/>
        <v>0</v>
      </c>
      <c r="Y58" s="101">
        <f t="shared" si="40"/>
        <v>0</v>
      </c>
      <c r="Z58" s="102">
        <v>0</v>
      </c>
      <c r="AA58" s="102">
        <f t="shared" si="21"/>
        <v>0</v>
      </c>
    </row>
    <row r="59" spans="1:27" ht="15.75" thickBot="1" x14ac:dyDescent="0.3">
      <c r="A59" s="40" t="s">
        <v>12</v>
      </c>
      <c r="B59" s="40"/>
      <c r="C59" s="40"/>
      <c r="D59" s="41"/>
      <c r="E59" s="42">
        <v>1728874</v>
      </c>
      <c r="F59" s="38">
        <f>SUM(F35:F58)</f>
        <v>0</v>
      </c>
      <c r="G59" s="38">
        <f>G58</f>
        <v>1728874.0000000002</v>
      </c>
      <c r="H59" s="39">
        <f>H58</f>
        <v>0</v>
      </c>
      <c r="I59" s="49">
        <f>H59/G59</f>
        <v>0</v>
      </c>
      <c r="J59" s="43">
        <v>70000</v>
      </c>
      <c r="K59" s="50">
        <f>SUM(K35:K58)</f>
        <v>0</v>
      </c>
      <c r="L59" s="44">
        <f>L58</f>
        <v>70000</v>
      </c>
      <c r="M59" s="45">
        <f>M58</f>
        <v>0</v>
      </c>
      <c r="N59" s="46">
        <f>M59/L59</f>
        <v>0</v>
      </c>
      <c r="O59" s="43">
        <v>490000</v>
      </c>
      <c r="P59" s="50">
        <f>SUM(P35:P58)</f>
        <v>0</v>
      </c>
      <c r="Q59" s="44">
        <f>Q58</f>
        <v>490000</v>
      </c>
      <c r="R59" s="45">
        <f>R58</f>
        <v>0</v>
      </c>
      <c r="S59" s="46">
        <f t="shared" si="38"/>
        <v>0</v>
      </c>
      <c r="T59" s="47">
        <f>SUM(T35:T58)</f>
        <v>14</v>
      </c>
      <c r="U59" s="47">
        <f>SUM(U35:U58)</f>
        <v>0</v>
      </c>
      <c r="V59" s="101">
        <f t="shared" si="17"/>
        <v>14</v>
      </c>
      <c r="W59" s="101">
        <f t="shared" si="18"/>
        <v>0</v>
      </c>
      <c r="X59" s="101">
        <f t="shared" si="32"/>
        <v>14</v>
      </c>
      <c r="Y59" s="101">
        <f t="shared" si="40"/>
        <v>0</v>
      </c>
      <c r="Z59" s="102">
        <v>0</v>
      </c>
      <c r="AA59" s="102">
        <f t="shared" si="21"/>
        <v>0</v>
      </c>
    </row>
    <row r="60" spans="1:27" ht="15.75" thickTop="1" x14ac:dyDescent="0.25">
      <c r="A60" s="32"/>
      <c r="B60" s="32"/>
      <c r="C60" s="32"/>
      <c r="D60" s="32"/>
      <c r="E60" s="33"/>
      <c r="F60" s="33"/>
      <c r="G60" s="33"/>
      <c r="H60" s="34"/>
      <c r="I60" s="51"/>
      <c r="J60" s="35"/>
      <c r="K60" s="51"/>
      <c r="L60" s="33"/>
      <c r="M60" s="34"/>
      <c r="N60" s="48"/>
      <c r="O60" s="32"/>
      <c r="P60" s="32"/>
    </row>
    <row r="61" spans="1:27" x14ac:dyDescent="0.25">
      <c r="A61" s="32"/>
      <c r="B61" s="32"/>
      <c r="C61" s="32"/>
      <c r="D61" s="32"/>
      <c r="E61" s="33"/>
      <c r="F61" s="33"/>
      <c r="G61" s="33"/>
      <c r="H61" s="34"/>
      <c r="I61" s="51"/>
      <c r="J61" s="35"/>
      <c r="K61" s="51"/>
      <c r="L61" s="33"/>
      <c r="M61" s="34"/>
      <c r="N61" s="48"/>
      <c r="O61" s="32"/>
      <c r="P61" s="32"/>
    </row>
    <row r="62" spans="1:27" x14ac:dyDescent="0.25">
      <c r="A62" s="183" t="s">
        <v>24</v>
      </c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</row>
    <row r="63" spans="1:27" x14ac:dyDescent="0.25">
      <c r="A63" s="189" t="s">
        <v>0</v>
      </c>
      <c r="B63" s="189"/>
      <c r="C63" s="189"/>
      <c r="D63" s="189"/>
      <c r="E63" s="182" t="s">
        <v>22</v>
      </c>
      <c r="F63" s="182"/>
      <c r="G63" s="182"/>
      <c r="H63" s="182"/>
      <c r="I63" s="182"/>
      <c r="J63" s="182" t="s">
        <v>21</v>
      </c>
      <c r="K63" s="182"/>
      <c r="L63" s="182"/>
      <c r="M63" s="182"/>
      <c r="N63" s="182"/>
      <c r="O63" s="182" t="s">
        <v>149</v>
      </c>
      <c r="P63" s="182"/>
      <c r="Q63" s="182"/>
      <c r="R63" s="182"/>
      <c r="S63" s="182"/>
      <c r="T63" s="170"/>
      <c r="U63" s="177"/>
      <c r="V63" s="178" t="s">
        <v>77</v>
      </c>
      <c r="W63" s="179"/>
      <c r="X63" s="179"/>
      <c r="Y63" s="179"/>
      <c r="Z63" s="179"/>
      <c r="AA63" s="180"/>
    </row>
    <row r="64" spans="1:27" ht="105" x14ac:dyDescent="0.25">
      <c r="A64" s="103" t="s">
        <v>1</v>
      </c>
      <c r="B64" s="103" t="s">
        <v>2</v>
      </c>
      <c r="C64" s="103" t="s">
        <v>3</v>
      </c>
      <c r="D64" s="104" t="s">
        <v>9</v>
      </c>
      <c r="E64" s="105" t="s">
        <v>4</v>
      </c>
      <c r="F64" s="106" t="s">
        <v>6</v>
      </c>
      <c r="G64" s="106" t="s">
        <v>5</v>
      </c>
      <c r="H64" s="106" t="s">
        <v>7</v>
      </c>
      <c r="I64" s="107" t="s">
        <v>8</v>
      </c>
      <c r="J64" s="108" t="s">
        <v>4</v>
      </c>
      <c r="K64" s="109" t="s">
        <v>6</v>
      </c>
      <c r="L64" s="109" t="s">
        <v>5</v>
      </c>
      <c r="M64" s="109" t="s">
        <v>7</v>
      </c>
      <c r="N64" s="110" t="s">
        <v>8</v>
      </c>
      <c r="O64" s="108" t="s">
        <v>4</v>
      </c>
      <c r="P64" s="109" t="s">
        <v>6</v>
      </c>
      <c r="Q64" s="109" t="s">
        <v>5</v>
      </c>
      <c r="R64" s="109" t="s">
        <v>7</v>
      </c>
      <c r="S64" s="110" t="s">
        <v>8</v>
      </c>
      <c r="T64" s="111" t="s">
        <v>10</v>
      </c>
      <c r="U64" s="112" t="s">
        <v>11</v>
      </c>
      <c r="V64" s="113" t="s">
        <v>78</v>
      </c>
      <c r="W64" s="113" t="s">
        <v>79</v>
      </c>
      <c r="X64" s="113" t="s">
        <v>80</v>
      </c>
      <c r="Y64" s="113" t="s">
        <v>81</v>
      </c>
      <c r="Z64" s="113" t="s">
        <v>82</v>
      </c>
      <c r="AA64" s="113" t="s">
        <v>83</v>
      </c>
    </row>
    <row r="65" spans="1:27" ht="15.75" x14ac:dyDescent="0.25">
      <c r="A65" s="68">
        <v>2022</v>
      </c>
      <c r="B65" s="68">
        <v>4</v>
      </c>
      <c r="C65" s="69">
        <v>44835</v>
      </c>
      <c r="D65" s="69">
        <v>44926</v>
      </c>
      <c r="E65" s="70">
        <v>0</v>
      </c>
      <c r="F65" s="70">
        <v>0</v>
      </c>
      <c r="G65" s="70">
        <v>0</v>
      </c>
      <c r="H65" s="70">
        <v>0</v>
      </c>
      <c r="I65" s="71">
        <v>0</v>
      </c>
      <c r="J65" s="70">
        <v>0</v>
      </c>
      <c r="K65" s="70">
        <v>0</v>
      </c>
      <c r="L65" s="70">
        <v>0</v>
      </c>
      <c r="M65" s="70">
        <v>0</v>
      </c>
      <c r="N65" s="71">
        <v>0</v>
      </c>
      <c r="O65" s="70">
        <v>0</v>
      </c>
      <c r="P65" s="70">
        <v>0</v>
      </c>
      <c r="Q65" s="70">
        <v>0</v>
      </c>
      <c r="R65" s="70">
        <v>0</v>
      </c>
      <c r="S65" s="71">
        <v>0</v>
      </c>
      <c r="T65" s="72">
        <v>0</v>
      </c>
      <c r="U65" s="73">
        <v>0</v>
      </c>
      <c r="V65" s="102">
        <f t="shared" ref="V65:AA65" si="43">T65</f>
        <v>0</v>
      </c>
      <c r="W65" s="102">
        <f t="shared" si="43"/>
        <v>0</v>
      </c>
      <c r="X65" s="102">
        <f t="shared" si="43"/>
        <v>0</v>
      </c>
      <c r="Y65" s="102">
        <f t="shared" si="43"/>
        <v>0</v>
      </c>
      <c r="Z65" s="102">
        <f t="shared" si="43"/>
        <v>0</v>
      </c>
      <c r="AA65" s="102">
        <f t="shared" si="43"/>
        <v>0</v>
      </c>
    </row>
    <row r="66" spans="1:27" ht="15.75" x14ac:dyDescent="0.25">
      <c r="A66" s="68">
        <v>2023</v>
      </c>
      <c r="B66" s="68">
        <v>1</v>
      </c>
      <c r="C66" s="69">
        <v>44927</v>
      </c>
      <c r="D66" s="69">
        <v>45016</v>
      </c>
      <c r="E66" s="70">
        <v>0</v>
      </c>
      <c r="F66" s="70">
        <v>0</v>
      </c>
      <c r="G66" s="70">
        <v>0</v>
      </c>
      <c r="H66" s="70">
        <v>0</v>
      </c>
      <c r="I66" s="71">
        <v>0</v>
      </c>
      <c r="J66" s="70">
        <v>0</v>
      </c>
      <c r="K66" s="70">
        <v>0</v>
      </c>
      <c r="L66" s="70">
        <v>0</v>
      </c>
      <c r="M66" s="70">
        <v>0</v>
      </c>
      <c r="N66" s="71">
        <v>0</v>
      </c>
      <c r="O66" s="70">
        <v>0</v>
      </c>
      <c r="P66" s="70">
        <v>0</v>
      </c>
      <c r="Q66" s="70">
        <v>0</v>
      </c>
      <c r="R66" s="70">
        <v>0</v>
      </c>
      <c r="S66" s="71">
        <v>0</v>
      </c>
      <c r="T66" s="72">
        <v>0</v>
      </c>
      <c r="U66" s="73">
        <v>0</v>
      </c>
      <c r="V66" s="102">
        <f t="shared" ref="V66:V89" si="44">T66</f>
        <v>0</v>
      </c>
      <c r="W66" s="102">
        <f t="shared" ref="W66:W89" si="45">U66</f>
        <v>0</v>
      </c>
      <c r="X66" s="102">
        <f t="shared" ref="X66:X68" si="46">V66</f>
        <v>0</v>
      </c>
      <c r="Y66" s="102">
        <f t="shared" ref="Y66:Y74" si="47">W66</f>
        <v>0</v>
      </c>
      <c r="Z66" s="102">
        <f t="shared" ref="Z66:Z68" si="48">X66</f>
        <v>0</v>
      </c>
      <c r="AA66" s="102">
        <f t="shared" ref="AA66:AA74" si="49">Y66</f>
        <v>0</v>
      </c>
    </row>
    <row r="67" spans="1:27" s="134" customFormat="1" ht="15.75" x14ac:dyDescent="0.25">
      <c r="A67" s="115">
        <v>2023</v>
      </c>
      <c r="B67" s="115">
        <v>2</v>
      </c>
      <c r="C67" s="116">
        <v>45017</v>
      </c>
      <c r="D67" s="116">
        <v>45107</v>
      </c>
      <c r="E67" s="126">
        <v>0</v>
      </c>
      <c r="F67" s="118">
        <v>0</v>
      </c>
      <c r="G67" s="118">
        <f>E67</f>
        <v>0</v>
      </c>
      <c r="H67" s="118">
        <f>SUM(F67+0)</f>
        <v>0</v>
      </c>
      <c r="I67" s="127">
        <v>0</v>
      </c>
      <c r="J67" s="128">
        <v>0</v>
      </c>
      <c r="K67" s="129">
        <v>0</v>
      </c>
      <c r="L67" s="130">
        <f>J67</f>
        <v>0</v>
      </c>
      <c r="M67" s="129">
        <f>SUM(K67+0)</f>
        <v>0</v>
      </c>
      <c r="N67" s="131">
        <v>0</v>
      </c>
      <c r="O67" s="128">
        <v>0</v>
      </c>
      <c r="P67" s="129">
        <v>0</v>
      </c>
      <c r="Q67" s="130">
        <f>O67</f>
        <v>0</v>
      </c>
      <c r="R67" s="129">
        <f>SUM(P67+0)</f>
        <v>0</v>
      </c>
      <c r="S67" s="131">
        <v>0</v>
      </c>
      <c r="T67" s="132">
        <v>0</v>
      </c>
      <c r="U67" s="133">
        <v>0</v>
      </c>
      <c r="V67" s="114">
        <f t="shared" si="44"/>
        <v>0</v>
      </c>
      <c r="W67" s="114">
        <f t="shared" si="45"/>
        <v>0</v>
      </c>
      <c r="X67" s="114">
        <f t="shared" si="46"/>
        <v>0</v>
      </c>
      <c r="Y67" s="114">
        <f t="shared" si="47"/>
        <v>0</v>
      </c>
      <c r="Z67" s="114">
        <f t="shared" si="48"/>
        <v>0</v>
      </c>
      <c r="AA67" s="114">
        <f t="shared" si="49"/>
        <v>0</v>
      </c>
    </row>
    <row r="68" spans="1:27" ht="15.75" x14ac:dyDescent="0.25">
      <c r="A68" s="68">
        <v>2023</v>
      </c>
      <c r="B68" s="68">
        <v>3</v>
      </c>
      <c r="C68" s="69">
        <v>45108</v>
      </c>
      <c r="D68" s="69">
        <v>45199</v>
      </c>
      <c r="E68" s="79">
        <v>0</v>
      </c>
      <c r="F68" s="80"/>
      <c r="G68" s="80">
        <f t="shared" ref="G68:G69" si="50">G67+E68</f>
        <v>0</v>
      </c>
      <c r="H68" s="80">
        <f t="shared" ref="H68:H72" si="51">SUM(H67+F68)</f>
        <v>0</v>
      </c>
      <c r="I68" s="81">
        <v>0</v>
      </c>
      <c r="J68" s="82">
        <v>0</v>
      </c>
      <c r="K68" s="83"/>
      <c r="L68" s="83">
        <f>L67+J68</f>
        <v>0</v>
      </c>
      <c r="M68" s="83">
        <f>SUM(M67+K68)</f>
        <v>0</v>
      </c>
      <c r="N68" s="85">
        <v>0</v>
      </c>
      <c r="O68" s="82">
        <v>0</v>
      </c>
      <c r="P68" s="83"/>
      <c r="Q68" s="83">
        <f t="shared" ref="Q68:Q88" si="52">Q67+O68</f>
        <v>0</v>
      </c>
      <c r="R68" s="83">
        <f t="shared" ref="R68:R88" si="53">SUM(R67+P68)</f>
        <v>0</v>
      </c>
      <c r="S68" s="85">
        <v>0</v>
      </c>
      <c r="T68" s="72">
        <v>0</v>
      </c>
      <c r="U68" s="73"/>
      <c r="V68" s="102">
        <f t="shared" si="44"/>
        <v>0</v>
      </c>
      <c r="W68" s="102">
        <f t="shared" si="45"/>
        <v>0</v>
      </c>
      <c r="X68" s="102">
        <f t="shared" si="46"/>
        <v>0</v>
      </c>
      <c r="Y68" s="102">
        <f t="shared" si="47"/>
        <v>0</v>
      </c>
      <c r="Z68" s="102">
        <f t="shared" si="48"/>
        <v>0</v>
      </c>
      <c r="AA68" s="102">
        <f t="shared" si="49"/>
        <v>0</v>
      </c>
    </row>
    <row r="69" spans="1:27" ht="15.75" x14ac:dyDescent="0.25">
      <c r="A69" s="68">
        <v>2023</v>
      </c>
      <c r="B69" s="68">
        <v>4</v>
      </c>
      <c r="C69" s="69">
        <v>45200</v>
      </c>
      <c r="D69" s="69">
        <v>45291</v>
      </c>
      <c r="E69" s="79">
        <f>$E$89/6</f>
        <v>53333.333333333336</v>
      </c>
      <c r="F69" s="80">
        <v>0</v>
      </c>
      <c r="G69" s="80">
        <f t="shared" si="50"/>
        <v>53333.333333333336</v>
      </c>
      <c r="H69" s="80">
        <f t="shared" si="51"/>
        <v>0</v>
      </c>
      <c r="I69" s="81">
        <f t="shared" ref="I69:I85" si="54">H69/G69</f>
        <v>0</v>
      </c>
      <c r="J69" s="82">
        <f>$J$89/6</f>
        <v>1666.6666666666667</v>
      </c>
      <c r="K69" s="83">
        <v>0</v>
      </c>
      <c r="L69" s="83">
        <f t="shared" ref="L69:L72" si="55">L68+J69</f>
        <v>1666.6666666666667</v>
      </c>
      <c r="M69" s="83">
        <f t="shared" ref="M69:M71" si="56">SUM(M68+K69)</f>
        <v>0</v>
      </c>
      <c r="N69" s="85">
        <f t="shared" ref="N69:N72" si="57">M69/L69</f>
        <v>0</v>
      </c>
      <c r="O69" s="82">
        <v>0</v>
      </c>
      <c r="P69" s="83">
        <v>0</v>
      </c>
      <c r="Q69" s="83">
        <f t="shared" si="52"/>
        <v>0</v>
      </c>
      <c r="R69" s="83">
        <f t="shared" si="53"/>
        <v>0</v>
      </c>
      <c r="S69" s="85">
        <v>0</v>
      </c>
      <c r="T69" s="72">
        <v>0</v>
      </c>
      <c r="U69" s="73">
        <v>0</v>
      </c>
      <c r="V69" s="102">
        <f t="shared" si="44"/>
        <v>0</v>
      </c>
      <c r="W69" s="102">
        <f t="shared" si="45"/>
        <v>0</v>
      </c>
      <c r="X69" s="102">
        <f>V69</f>
        <v>0</v>
      </c>
      <c r="Y69" s="102">
        <f t="shared" si="47"/>
        <v>0</v>
      </c>
      <c r="Z69" s="102">
        <f>X69</f>
        <v>0</v>
      </c>
      <c r="AA69" s="102">
        <f t="shared" si="49"/>
        <v>0</v>
      </c>
    </row>
    <row r="70" spans="1:27" ht="15.75" x14ac:dyDescent="0.25">
      <c r="A70" s="68">
        <v>2024</v>
      </c>
      <c r="B70" s="68">
        <v>1</v>
      </c>
      <c r="C70" s="69">
        <v>45292</v>
      </c>
      <c r="D70" s="69">
        <v>45382</v>
      </c>
      <c r="E70" s="79">
        <f t="shared" ref="E70:E74" si="58">$E$89/6</f>
        <v>53333.333333333336</v>
      </c>
      <c r="F70" s="80">
        <v>0</v>
      </c>
      <c r="G70" s="80">
        <f>G69+E70</f>
        <v>106666.66666666667</v>
      </c>
      <c r="H70" s="80">
        <f t="shared" si="51"/>
        <v>0</v>
      </c>
      <c r="I70" s="81">
        <f t="shared" si="54"/>
        <v>0</v>
      </c>
      <c r="J70" s="82">
        <f t="shared" ref="J70:J74" si="59">$J$89/6</f>
        <v>1666.6666666666667</v>
      </c>
      <c r="K70" s="83">
        <v>0</v>
      </c>
      <c r="L70" s="83">
        <f t="shared" si="55"/>
        <v>3333.3333333333335</v>
      </c>
      <c r="M70" s="83">
        <f t="shared" si="56"/>
        <v>0</v>
      </c>
      <c r="N70" s="85">
        <f t="shared" si="57"/>
        <v>0</v>
      </c>
      <c r="O70" s="82"/>
      <c r="P70" s="83">
        <v>0</v>
      </c>
      <c r="Q70" s="83">
        <f t="shared" si="52"/>
        <v>0</v>
      </c>
      <c r="R70" s="83">
        <f t="shared" si="53"/>
        <v>0</v>
      </c>
      <c r="S70" s="85">
        <v>0</v>
      </c>
      <c r="T70" s="72">
        <v>0</v>
      </c>
      <c r="U70" s="73">
        <v>0</v>
      </c>
      <c r="V70" s="102">
        <f t="shared" si="44"/>
        <v>0</v>
      </c>
      <c r="W70" s="102">
        <f t="shared" si="45"/>
        <v>0</v>
      </c>
      <c r="X70" s="102">
        <f t="shared" ref="X70:X89" si="60">V70</f>
        <v>0</v>
      </c>
      <c r="Y70" s="102">
        <f t="shared" si="47"/>
        <v>0</v>
      </c>
      <c r="Z70" s="102">
        <f t="shared" ref="Z70:Z89" si="61">X70</f>
        <v>0</v>
      </c>
      <c r="AA70" s="102">
        <f t="shared" si="49"/>
        <v>0</v>
      </c>
    </row>
    <row r="71" spans="1:27" ht="15.75" x14ac:dyDescent="0.25">
      <c r="A71" s="68">
        <v>2024</v>
      </c>
      <c r="B71" s="68">
        <v>2</v>
      </c>
      <c r="C71" s="69">
        <v>45383</v>
      </c>
      <c r="D71" s="69">
        <v>45473</v>
      </c>
      <c r="E71" s="79">
        <f t="shared" si="58"/>
        <v>53333.333333333336</v>
      </c>
      <c r="F71" s="80">
        <v>0</v>
      </c>
      <c r="G71" s="80">
        <f t="shared" ref="G71:G72" si="62">G70+E71</f>
        <v>160000</v>
      </c>
      <c r="H71" s="80">
        <f t="shared" si="51"/>
        <v>0</v>
      </c>
      <c r="I71" s="81">
        <f t="shared" si="54"/>
        <v>0</v>
      </c>
      <c r="J71" s="82">
        <f t="shared" si="59"/>
        <v>1666.6666666666667</v>
      </c>
      <c r="K71" s="83">
        <v>0</v>
      </c>
      <c r="L71" s="83">
        <f t="shared" si="55"/>
        <v>5000</v>
      </c>
      <c r="M71" s="83">
        <f t="shared" si="56"/>
        <v>0</v>
      </c>
      <c r="N71" s="85">
        <f t="shared" si="57"/>
        <v>0</v>
      </c>
      <c r="O71" s="82">
        <v>0</v>
      </c>
      <c r="P71" s="83">
        <v>0</v>
      </c>
      <c r="Q71" s="83">
        <f t="shared" si="52"/>
        <v>0</v>
      </c>
      <c r="R71" s="83">
        <f t="shared" si="53"/>
        <v>0</v>
      </c>
      <c r="S71" s="85">
        <v>0</v>
      </c>
      <c r="T71" s="72">
        <v>0</v>
      </c>
      <c r="U71" s="73">
        <v>0</v>
      </c>
      <c r="V71" s="102">
        <f t="shared" si="44"/>
        <v>0</v>
      </c>
      <c r="W71" s="102">
        <f t="shared" si="45"/>
        <v>0</v>
      </c>
      <c r="X71" s="102">
        <f t="shared" si="60"/>
        <v>0</v>
      </c>
      <c r="Y71" s="102">
        <f t="shared" si="47"/>
        <v>0</v>
      </c>
      <c r="Z71" s="102">
        <f t="shared" si="61"/>
        <v>0</v>
      </c>
      <c r="AA71" s="102">
        <f t="shared" si="49"/>
        <v>0</v>
      </c>
    </row>
    <row r="72" spans="1:27" ht="15.75" x14ac:dyDescent="0.25">
      <c r="A72" s="68">
        <v>2024</v>
      </c>
      <c r="B72" s="68">
        <v>3</v>
      </c>
      <c r="C72" s="69">
        <v>45474</v>
      </c>
      <c r="D72" s="69">
        <v>45565</v>
      </c>
      <c r="E72" s="79">
        <f t="shared" si="58"/>
        <v>53333.333333333336</v>
      </c>
      <c r="F72" s="80">
        <v>0</v>
      </c>
      <c r="G72" s="80">
        <f t="shared" si="62"/>
        <v>213333.33333333334</v>
      </c>
      <c r="H72" s="80">
        <f t="shared" si="51"/>
        <v>0</v>
      </c>
      <c r="I72" s="81">
        <f t="shared" si="54"/>
        <v>0</v>
      </c>
      <c r="J72" s="82">
        <f t="shared" si="59"/>
        <v>1666.6666666666667</v>
      </c>
      <c r="K72" s="83">
        <v>0</v>
      </c>
      <c r="L72" s="83">
        <f t="shared" si="55"/>
        <v>6666.666666666667</v>
      </c>
      <c r="M72" s="83">
        <f>SUM(M71+K72)</f>
        <v>0</v>
      </c>
      <c r="N72" s="85">
        <f t="shared" si="57"/>
        <v>0</v>
      </c>
      <c r="O72" s="168">
        <v>0</v>
      </c>
      <c r="P72" s="83">
        <v>0</v>
      </c>
      <c r="Q72" s="83">
        <f t="shared" si="52"/>
        <v>0</v>
      </c>
      <c r="R72" s="83">
        <f t="shared" si="53"/>
        <v>0</v>
      </c>
      <c r="S72" s="85">
        <v>0</v>
      </c>
      <c r="T72" s="72">
        <v>0</v>
      </c>
      <c r="U72" s="73">
        <v>0</v>
      </c>
      <c r="V72" s="102">
        <f t="shared" si="44"/>
        <v>0</v>
      </c>
      <c r="W72" s="102">
        <f t="shared" si="45"/>
        <v>0</v>
      </c>
      <c r="X72" s="102">
        <f t="shared" si="60"/>
        <v>0</v>
      </c>
      <c r="Y72" s="102">
        <f t="shared" si="47"/>
        <v>0</v>
      </c>
      <c r="Z72" s="102">
        <f t="shared" si="61"/>
        <v>0</v>
      </c>
      <c r="AA72" s="102">
        <f t="shared" si="49"/>
        <v>0</v>
      </c>
    </row>
    <row r="73" spans="1:27" ht="15.75" x14ac:dyDescent="0.25">
      <c r="A73" s="1">
        <v>2024</v>
      </c>
      <c r="B73" s="1">
        <v>4</v>
      </c>
      <c r="C73" s="3">
        <v>45566</v>
      </c>
      <c r="D73" s="3">
        <v>45657</v>
      </c>
      <c r="E73" s="24">
        <f t="shared" si="58"/>
        <v>53333.333333333336</v>
      </c>
      <c r="F73" s="20"/>
      <c r="G73" s="20">
        <f>G72+E73</f>
        <v>266666.66666666669</v>
      </c>
      <c r="H73" s="20">
        <f>SUM(H72+F73)</f>
        <v>0</v>
      </c>
      <c r="I73" s="27">
        <f t="shared" si="54"/>
        <v>0</v>
      </c>
      <c r="J73" s="12">
        <f t="shared" si="59"/>
        <v>1666.6666666666667</v>
      </c>
      <c r="K73" s="8"/>
      <c r="L73" s="8">
        <f>L72+J73</f>
        <v>8333.3333333333339</v>
      </c>
      <c r="M73" s="8">
        <f>SUM(M72+K73)</f>
        <v>0</v>
      </c>
      <c r="N73" s="19">
        <f>M73/L73</f>
        <v>0</v>
      </c>
      <c r="O73" s="12"/>
      <c r="P73" s="8"/>
      <c r="Q73" s="8">
        <f t="shared" si="52"/>
        <v>0</v>
      </c>
      <c r="R73" s="8">
        <f t="shared" si="53"/>
        <v>0</v>
      </c>
      <c r="S73" s="19">
        <v>0</v>
      </c>
      <c r="T73" s="16">
        <v>0</v>
      </c>
      <c r="U73" s="2"/>
      <c r="V73" s="101">
        <f t="shared" si="44"/>
        <v>0</v>
      </c>
      <c r="W73" s="101">
        <f t="shared" si="45"/>
        <v>0</v>
      </c>
      <c r="X73" s="101">
        <f t="shared" si="60"/>
        <v>0</v>
      </c>
      <c r="Y73" s="101">
        <f t="shared" si="47"/>
        <v>0</v>
      </c>
      <c r="Z73" s="101">
        <f t="shared" si="61"/>
        <v>0</v>
      </c>
      <c r="AA73" s="101">
        <f t="shared" si="49"/>
        <v>0</v>
      </c>
    </row>
    <row r="74" spans="1:27" ht="15.75" x14ac:dyDescent="0.25">
      <c r="A74" s="1">
        <v>2025</v>
      </c>
      <c r="B74" s="1">
        <v>1</v>
      </c>
      <c r="C74" s="3">
        <v>45658</v>
      </c>
      <c r="D74" s="3">
        <v>45747</v>
      </c>
      <c r="E74" s="24">
        <f t="shared" si="58"/>
        <v>53333.333333333336</v>
      </c>
      <c r="F74" s="20"/>
      <c r="G74" s="20">
        <f t="shared" ref="G74:G88" si="63">G73+E74</f>
        <v>320000</v>
      </c>
      <c r="H74" s="20">
        <f t="shared" ref="H74:H87" si="64">SUM(H73+F74)</f>
        <v>0</v>
      </c>
      <c r="I74" s="27">
        <f t="shared" si="54"/>
        <v>0</v>
      </c>
      <c r="J74" s="12">
        <f t="shared" si="59"/>
        <v>1666.6666666666667</v>
      </c>
      <c r="K74" s="8"/>
      <c r="L74" s="8">
        <f>L73+J74</f>
        <v>10000</v>
      </c>
      <c r="M74" s="8">
        <f t="shared" ref="M74:M88" si="65">SUM(M73+K74)</f>
        <v>0</v>
      </c>
      <c r="N74" s="19">
        <f t="shared" ref="N74:N88" si="66">M74/L74</f>
        <v>0</v>
      </c>
      <c r="O74" s="12">
        <f>O89</f>
        <v>70000</v>
      </c>
      <c r="P74" s="8"/>
      <c r="Q74" s="8">
        <f t="shared" si="52"/>
        <v>70000</v>
      </c>
      <c r="R74" s="8">
        <f t="shared" si="53"/>
        <v>0</v>
      </c>
      <c r="S74" s="19">
        <f t="shared" ref="S74:S89" si="67">R74/Q74</f>
        <v>0</v>
      </c>
      <c r="T74" s="16">
        <v>2</v>
      </c>
      <c r="U74" s="2"/>
      <c r="V74" s="101">
        <f t="shared" si="44"/>
        <v>2</v>
      </c>
      <c r="W74" s="101">
        <f t="shared" si="45"/>
        <v>0</v>
      </c>
      <c r="X74" s="101">
        <f t="shared" si="60"/>
        <v>2</v>
      </c>
      <c r="Y74" s="101">
        <f t="shared" si="47"/>
        <v>0</v>
      </c>
      <c r="Z74" s="101">
        <f t="shared" si="61"/>
        <v>2</v>
      </c>
      <c r="AA74" s="101">
        <f t="shared" si="49"/>
        <v>0</v>
      </c>
    </row>
    <row r="75" spans="1:27" ht="15.75" x14ac:dyDescent="0.25">
      <c r="A75" s="1">
        <v>2025</v>
      </c>
      <c r="B75" s="1">
        <v>2</v>
      </c>
      <c r="C75" s="3">
        <v>45748</v>
      </c>
      <c r="D75" s="3">
        <v>45838</v>
      </c>
      <c r="E75" s="24">
        <v>0</v>
      </c>
      <c r="F75" s="20"/>
      <c r="G75" s="20">
        <f t="shared" si="63"/>
        <v>320000</v>
      </c>
      <c r="H75" s="20">
        <f t="shared" si="64"/>
        <v>0</v>
      </c>
      <c r="I75" s="27">
        <f t="shared" si="54"/>
        <v>0</v>
      </c>
      <c r="J75" s="12">
        <v>0</v>
      </c>
      <c r="K75" s="8"/>
      <c r="L75" s="8">
        <f t="shared" ref="L75" si="68">L74+J75</f>
        <v>10000</v>
      </c>
      <c r="M75" s="8">
        <f t="shared" si="65"/>
        <v>0</v>
      </c>
      <c r="N75" s="19">
        <f t="shared" si="66"/>
        <v>0</v>
      </c>
      <c r="O75" s="12">
        <v>0</v>
      </c>
      <c r="P75" s="8"/>
      <c r="Q75" s="8">
        <f t="shared" si="52"/>
        <v>70000</v>
      </c>
      <c r="R75" s="8">
        <f t="shared" si="53"/>
        <v>0</v>
      </c>
      <c r="S75" s="19">
        <f t="shared" si="67"/>
        <v>0</v>
      </c>
      <c r="T75" s="16"/>
      <c r="U75" s="2"/>
      <c r="V75" s="101">
        <f t="shared" si="44"/>
        <v>0</v>
      </c>
      <c r="W75" s="101">
        <f t="shared" si="45"/>
        <v>0</v>
      </c>
      <c r="X75" s="101">
        <f t="shared" si="60"/>
        <v>0</v>
      </c>
      <c r="Y75" s="101">
        <f>W75</f>
        <v>0</v>
      </c>
      <c r="Z75" s="101">
        <f t="shared" si="61"/>
        <v>0</v>
      </c>
      <c r="AA75" s="101">
        <f>Y75</f>
        <v>0</v>
      </c>
    </row>
    <row r="76" spans="1:27" ht="15.75" x14ac:dyDescent="0.25">
      <c r="A76" s="1">
        <v>2025</v>
      </c>
      <c r="B76" s="1">
        <v>3</v>
      </c>
      <c r="C76" s="3">
        <v>45839</v>
      </c>
      <c r="D76" s="3">
        <v>45930</v>
      </c>
      <c r="E76" s="24">
        <v>0</v>
      </c>
      <c r="F76" s="20"/>
      <c r="G76" s="20">
        <f t="shared" si="63"/>
        <v>320000</v>
      </c>
      <c r="H76" s="20">
        <f t="shared" si="64"/>
        <v>0</v>
      </c>
      <c r="I76" s="27">
        <f t="shared" si="54"/>
        <v>0</v>
      </c>
      <c r="J76" s="12">
        <v>0</v>
      </c>
      <c r="K76" s="8"/>
      <c r="L76" s="8">
        <f>L75+J76</f>
        <v>10000</v>
      </c>
      <c r="M76" s="8">
        <f t="shared" si="65"/>
        <v>0</v>
      </c>
      <c r="N76" s="19">
        <f t="shared" si="66"/>
        <v>0</v>
      </c>
      <c r="O76" s="12">
        <v>0</v>
      </c>
      <c r="P76" s="8"/>
      <c r="Q76" s="8">
        <f t="shared" si="52"/>
        <v>70000</v>
      </c>
      <c r="R76" s="8">
        <f t="shared" si="53"/>
        <v>0</v>
      </c>
      <c r="S76" s="19">
        <f t="shared" si="67"/>
        <v>0</v>
      </c>
      <c r="T76" s="16"/>
      <c r="U76" s="2"/>
      <c r="V76" s="101">
        <f t="shared" si="44"/>
        <v>0</v>
      </c>
      <c r="W76" s="101">
        <f t="shared" si="45"/>
        <v>0</v>
      </c>
      <c r="X76" s="101">
        <f t="shared" si="60"/>
        <v>0</v>
      </c>
      <c r="Y76" s="101">
        <f t="shared" ref="Y76:Y89" si="69">W76</f>
        <v>0</v>
      </c>
      <c r="Z76" s="101">
        <f t="shared" si="61"/>
        <v>0</v>
      </c>
      <c r="AA76" s="101">
        <f t="shared" ref="AA76:AA89" si="70">Y76</f>
        <v>0</v>
      </c>
    </row>
    <row r="77" spans="1:27" ht="15.75" x14ac:dyDescent="0.25">
      <c r="A77" s="1">
        <v>2025</v>
      </c>
      <c r="B77" s="1">
        <v>4</v>
      </c>
      <c r="C77" s="3">
        <v>45931</v>
      </c>
      <c r="D77" s="3">
        <v>46022</v>
      </c>
      <c r="E77" s="24">
        <v>0</v>
      </c>
      <c r="F77" s="20"/>
      <c r="G77" s="20">
        <f t="shared" si="63"/>
        <v>320000</v>
      </c>
      <c r="H77" s="20">
        <f t="shared" si="64"/>
        <v>0</v>
      </c>
      <c r="I77" s="27">
        <f t="shared" si="54"/>
        <v>0</v>
      </c>
      <c r="J77" s="12">
        <v>0</v>
      </c>
      <c r="K77" s="8"/>
      <c r="L77" s="8">
        <f t="shared" ref="L77:L88" si="71">L76+J77</f>
        <v>10000</v>
      </c>
      <c r="M77" s="8">
        <f t="shared" si="65"/>
        <v>0</v>
      </c>
      <c r="N77" s="19">
        <f t="shared" si="66"/>
        <v>0</v>
      </c>
      <c r="O77" s="12">
        <v>0</v>
      </c>
      <c r="P77" s="8"/>
      <c r="Q77" s="8">
        <f t="shared" si="52"/>
        <v>70000</v>
      </c>
      <c r="R77" s="8">
        <f t="shared" si="53"/>
        <v>0</v>
      </c>
      <c r="S77" s="19">
        <f t="shared" si="67"/>
        <v>0</v>
      </c>
      <c r="T77" s="16"/>
      <c r="U77" s="2"/>
      <c r="V77" s="101">
        <f t="shared" si="44"/>
        <v>0</v>
      </c>
      <c r="W77" s="101">
        <f t="shared" si="45"/>
        <v>0</v>
      </c>
      <c r="X77" s="101">
        <f t="shared" si="60"/>
        <v>0</v>
      </c>
      <c r="Y77" s="101">
        <f t="shared" si="69"/>
        <v>0</v>
      </c>
      <c r="Z77" s="101">
        <f t="shared" si="61"/>
        <v>0</v>
      </c>
      <c r="AA77" s="101">
        <f t="shared" si="70"/>
        <v>0</v>
      </c>
    </row>
    <row r="78" spans="1:27" ht="15.75" x14ac:dyDescent="0.25">
      <c r="A78" s="1">
        <v>2026</v>
      </c>
      <c r="B78" s="1">
        <v>1</v>
      </c>
      <c r="C78" s="3">
        <v>46023</v>
      </c>
      <c r="D78" s="3">
        <v>46112</v>
      </c>
      <c r="E78" s="24">
        <v>0</v>
      </c>
      <c r="F78" s="20"/>
      <c r="G78" s="20">
        <f t="shared" si="63"/>
        <v>320000</v>
      </c>
      <c r="H78" s="20">
        <f t="shared" si="64"/>
        <v>0</v>
      </c>
      <c r="I78" s="27">
        <f t="shared" si="54"/>
        <v>0</v>
      </c>
      <c r="J78" s="12">
        <v>0</v>
      </c>
      <c r="K78" s="8"/>
      <c r="L78" s="8">
        <f t="shared" si="71"/>
        <v>10000</v>
      </c>
      <c r="M78" s="8">
        <f t="shared" si="65"/>
        <v>0</v>
      </c>
      <c r="N78" s="19">
        <f t="shared" si="66"/>
        <v>0</v>
      </c>
      <c r="O78" s="12">
        <v>0</v>
      </c>
      <c r="P78" s="8"/>
      <c r="Q78" s="8">
        <f t="shared" si="52"/>
        <v>70000</v>
      </c>
      <c r="R78" s="8">
        <f t="shared" si="53"/>
        <v>0</v>
      </c>
      <c r="S78" s="19">
        <f t="shared" si="67"/>
        <v>0</v>
      </c>
      <c r="T78" s="16"/>
      <c r="U78" s="2"/>
      <c r="V78" s="101">
        <f t="shared" si="44"/>
        <v>0</v>
      </c>
      <c r="W78" s="101">
        <f t="shared" si="45"/>
        <v>0</v>
      </c>
      <c r="X78" s="101">
        <f t="shared" si="60"/>
        <v>0</v>
      </c>
      <c r="Y78" s="101">
        <f t="shared" si="69"/>
        <v>0</v>
      </c>
      <c r="Z78" s="101">
        <f t="shared" si="61"/>
        <v>0</v>
      </c>
      <c r="AA78" s="101">
        <f t="shared" si="70"/>
        <v>0</v>
      </c>
    </row>
    <row r="79" spans="1:27" ht="15.75" x14ac:dyDescent="0.25">
      <c r="A79" s="1">
        <v>2026</v>
      </c>
      <c r="B79" s="1">
        <v>2</v>
      </c>
      <c r="C79" s="3">
        <v>46113</v>
      </c>
      <c r="D79" s="3">
        <v>46203</v>
      </c>
      <c r="E79" s="24">
        <v>0</v>
      </c>
      <c r="F79" s="20"/>
      <c r="G79" s="20">
        <f t="shared" si="63"/>
        <v>320000</v>
      </c>
      <c r="H79" s="20">
        <f t="shared" si="64"/>
        <v>0</v>
      </c>
      <c r="I79" s="27">
        <f t="shared" si="54"/>
        <v>0</v>
      </c>
      <c r="J79" s="12">
        <v>0</v>
      </c>
      <c r="K79" s="8"/>
      <c r="L79" s="8">
        <f t="shared" si="71"/>
        <v>10000</v>
      </c>
      <c r="M79" s="8">
        <f t="shared" si="65"/>
        <v>0</v>
      </c>
      <c r="N79" s="19">
        <f t="shared" si="66"/>
        <v>0</v>
      </c>
      <c r="O79" s="12">
        <v>0</v>
      </c>
      <c r="P79" s="8"/>
      <c r="Q79" s="8">
        <f t="shared" si="52"/>
        <v>70000</v>
      </c>
      <c r="R79" s="8">
        <f t="shared" si="53"/>
        <v>0</v>
      </c>
      <c r="S79" s="19">
        <f t="shared" si="67"/>
        <v>0</v>
      </c>
      <c r="T79" s="16"/>
      <c r="U79" s="2"/>
      <c r="V79" s="101">
        <f t="shared" si="44"/>
        <v>0</v>
      </c>
      <c r="W79" s="101">
        <f t="shared" si="45"/>
        <v>0</v>
      </c>
      <c r="X79" s="101">
        <f t="shared" si="60"/>
        <v>0</v>
      </c>
      <c r="Y79" s="101">
        <f t="shared" si="69"/>
        <v>0</v>
      </c>
      <c r="Z79" s="101">
        <f t="shared" si="61"/>
        <v>0</v>
      </c>
      <c r="AA79" s="101">
        <f t="shared" si="70"/>
        <v>0</v>
      </c>
    </row>
    <row r="80" spans="1:27" ht="15.75" x14ac:dyDescent="0.25">
      <c r="A80" s="1">
        <v>2026</v>
      </c>
      <c r="B80" s="1">
        <v>3</v>
      </c>
      <c r="C80" s="3">
        <v>46204</v>
      </c>
      <c r="D80" s="3">
        <v>46295</v>
      </c>
      <c r="E80" s="25">
        <v>0</v>
      </c>
      <c r="F80" s="21"/>
      <c r="G80" s="21">
        <f t="shared" si="63"/>
        <v>320000</v>
      </c>
      <c r="H80" s="21">
        <f t="shared" si="64"/>
        <v>0</v>
      </c>
      <c r="I80" s="28">
        <f t="shared" si="54"/>
        <v>0</v>
      </c>
      <c r="J80" s="13">
        <v>0</v>
      </c>
      <c r="K80" s="5"/>
      <c r="L80" s="5">
        <f t="shared" si="71"/>
        <v>10000</v>
      </c>
      <c r="M80" s="5">
        <f t="shared" si="65"/>
        <v>0</v>
      </c>
      <c r="N80" s="19">
        <f t="shared" si="66"/>
        <v>0</v>
      </c>
      <c r="O80" s="13">
        <v>0</v>
      </c>
      <c r="P80" s="5"/>
      <c r="Q80" s="5">
        <f t="shared" si="52"/>
        <v>70000</v>
      </c>
      <c r="R80" s="5">
        <f t="shared" si="53"/>
        <v>0</v>
      </c>
      <c r="S80" s="19">
        <f t="shared" si="67"/>
        <v>0</v>
      </c>
      <c r="T80" s="17"/>
      <c r="U80" s="4"/>
      <c r="V80" s="101">
        <f t="shared" si="44"/>
        <v>0</v>
      </c>
      <c r="W80" s="101">
        <f t="shared" si="45"/>
        <v>0</v>
      </c>
      <c r="X80" s="101">
        <f t="shared" si="60"/>
        <v>0</v>
      </c>
      <c r="Y80" s="101">
        <f t="shared" si="69"/>
        <v>0</v>
      </c>
      <c r="Z80" s="101">
        <f t="shared" si="61"/>
        <v>0</v>
      </c>
      <c r="AA80" s="101">
        <f t="shared" si="70"/>
        <v>0</v>
      </c>
    </row>
    <row r="81" spans="1:37" ht="15.75" x14ac:dyDescent="0.25">
      <c r="A81" s="1">
        <v>2026</v>
      </c>
      <c r="B81" s="1">
        <v>4</v>
      </c>
      <c r="C81" s="3">
        <v>46296</v>
      </c>
      <c r="D81" s="3">
        <v>46387</v>
      </c>
      <c r="E81" s="25">
        <v>0</v>
      </c>
      <c r="F81" s="21"/>
      <c r="G81" s="21">
        <f t="shared" si="63"/>
        <v>320000</v>
      </c>
      <c r="H81" s="21">
        <f t="shared" si="64"/>
        <v>0</v>
      </c>
      <c r="I81" s="28">
        <f t="shared" si="54"/>
        <v>0</v>
      </c>
      <c r="J81" s="13">
        <v>0</v>
      </c>
      <c r="K81" s="5"/>
      <c r="L81" s="5">
        <f t="shared" si="71"/>
        <v>10000</v>
      </c>
      <c r="M81" s="5">
        <f t="shared" si="65"/>
        <v>0</v>
      </c>
      <c r="N81" s="19">
        <f t="shared" si="66"/>
        <v>0</v>
      </c>
      <c r="O81" s="13">
        <v>0</v>
      </c>
      <c r="P81" s="5"/>
      <c r="Q81" s="5">
        <f t="shared" si="52"/>
        <v>70000</v>
      </c>
      <c r="R81" s="5">
        <f t="shared" si="53"/>
        <v>0</v>
      </c>
      <c r="S81" s="19">
        <f t="shared" si="67"/>
        <v>0</v>
      </c>
      <c r="T81" s="17"/>
      <c r="U81" s="4"/>
      <c r="V81" s="101">
        <f t="shared" si="44"/>
        <v>0</v>
      </c>
      <c r="W81" s="101">
        <f t="shared" si="45"/>
        <v>0</v>
      </c>
      <c r="X81" s="101">
        <f t="shared" si="60"/>
        <v>0</v>
      </c>
      <c r="Y81" s="101">
        <f t="shared" si="69"/>
        <v>0</v>
      </c>
      <c r="Z81" s="101">
        <f t="shared" si="61"/>
        <v>0</v>
      </c>
      <c r="AA81" s="101">
        <f t="shared" si="70"/>
        <v>0</v>
      </c>
    </row>
    <row r="82" spans="1:37" ht="15.75" x14ac:dyDescent="0.25">
      <c r="A82" s="1">
        <v>2027</v>
      </c>
      <c r="B82" s="1">
        <v>1</v>
      </c>
      <c r="C82" s="3">
        <v>46388</v>
      </c>
      <c r="D82" s="3">
        <v>46477</v>
      </c>
      <c r="E82" s="25">
        <v>0</v>
      </c>
      <c r="F82" s="21"/>
      <c r="G82" s="21">
        <f t="shared" si="63"/>
        <v>320000</v>
      </c>
      <c r="H82" s="21">
        <f t="shared" si="64"/>
        <v>0</v>
      </c>
      <c r="I82" s="28">
        <f t="shared" si="54"/>
        <v>0</v>
      </c>
      <c r="J82" s="13">
        <v>0</v>
      </c>
      <c r="K82" s="5"/>
      <c r="L82" s="5">
        <f t="shared" si="71"/>
        <v>10000</v>
      </c>
      <c r="M82" s="5">
        <f t="shared" si="65"/>
        <v>0</v>
      </c>
      <c r="N82" s="19">
        <f t="shared" si="66"/>
        <v>0</v>
      </c>
      <c r="O82" s="13">
        <v>0</v>
      </c>
      <c r="P82" s="5"/>
      <c r="Q82" s="5">
        <f t="shared" si="52"/>
        <v>70000</v>
      </c>
      <c r="R82" s="5">
        <f t="shared" si="53"/>
        <v>0</v>
      </c>
      <c r="S82" s="19">
        <f t="shared" si="67"/>
        <v>0</v>
      </c>
      <c r="T82" s="17"/>
      <c r="U82" s="4"/>
      <c r="V82" s="101">
        <f t="shared" si="44"/>
        <v>0</v>
      </c>
      <c r="W82" s="101">
        <f t="shared" si="45"/>
        <v>0</v>
      </c>
      <c r="X82" s="101">
        <f t="shared" si="60"/>
        <v>0</v>
      </c>
      <c r="Y82" s="101">
        <f t="shared" si="69"/>
        <v>0</v>
      </c>
      <c r="Z82" s="101">
        <f t="shared" si="61"/>
        <v>0</v>
      </c>
      <c r="AA82" s="101">
        <f t="shared" si="70"/>
        <v>0</v>
      </c>
    </row>
    <row r="83" spans="1:37" ht="15.75" x14ac:dyDescent="0.25">
      <c r="A83" s="1">
        <v>2027</v>
      </c>
      <c r="B83" s="1">
        <v>2</v>
      </c>
      <c r="C83" s="3">
        <v>46478</v>
      </c>
      <c r="D83" s="3">
        <v>46568</v>
      </c>
      <c r="E83" s="25">
        <v>0</v>
      </c>
      <c r="F83" s="21"/>
      <c r="G83" s="21">
        <f t="shared" si="63"/>
        <v>320000</v>
      </c>
      <c r="H83" s="21">
        <f t="shared" si="64"/>
        <v>0</v>
      </c>
      <c r="I83" s="28">
        <f t="shared" si="54"/>
        <v>0</v>
      </c>
      <c r="J83" s="13">
        <v>0</v>
      </c>
      <c r="K83" s="5"/>
      <c r="L83" s="5">
        <f t="shared" si="71"/>
        <v>10000</v>
      </c>
      <c r="M83" s="5">
        <f t="shared" si="65"/>
        <v>0</v>
      </c>
      <c r="N83" s="19">
        <f t="shared" si="66"/>
        <v>0</v>
      </c>
      <c r="O83" s="13">
        <v>0</v>
      </c>
      <c r="P83" s="5"/>
      <c r="Q83" s="5">
        <f t="shared" si="52"/>
        <v>70000</v>
      </c>
      <c r="R83" s="5">
        <f t="shared" si="53"/>
        <v>0</v>
      </c>
      <c r="S83" s="19">
        <f t="shared" si="67"/>
        <v>0</v>
      </c>
      <c r="T83" s="17"/>
      <c r="U83" s="4"/>
      <c r="V83" s="101">
        <f t="shared" si="44"/>
        <v>0</v>
      </c>
      <c r="W83" s="101">
        <f t="shared" si="45"/>
        <v>0</v>
      </c>
      <c r="X83" s="101">
        <f t="shared" si="60"/>
        <v>0</v>
      </c>
      <c r="Y83" s="101">
        <f t="shared" si="69"/>
        <v>0</v>
      </c>
      <c r="Z83" s="101">
        <f t="shared" si="61"/>
        <v>0</v>
      </c>
      <c r="AA83" s="101">
        <f t="shared" si="70"/>
        <v>0</v>
      </c>
    </row>
    <row r="84" spans="1:37" ht="15.75" x14ac:dyDescent="0.25">
      <c r="A84" s="1">
        <v>2027</v>
      </c>
      <c r="B84" s="1">
        <v>3</v>
      </c>
      <c r="C84" s="3">
        <v>46569</v>
      </c>
      <c r="D84" s="3">
        <v>46660</v>
      </c>
      <c r="E84" s="25">
        <v>0</v>
      </c>
      <c r="F84" s="21"/>
      <c r="G84" s="21">
        <f t="shared" si="63"/>
        <v>320000</v>
      </c>
      <c r="H84" s="21">
        <f t="shared" si="64"/>
        <v>0</v>
      </c>
      <c r="I84" s="28">
        <f t="shared" si="54"/>
        <v>0</v>
      </c>
      <c r="J84" s="13">
        <v>0</v>
      </c>
      <c r="K84" s="5"/>
      <c r="L84" s="5">
        <f t="shared" si="71"/>
        <v>10000</v>
      </c>
      <c r="M84" s="5">
        <f t="shared" si="65"/>
        <v>0</v>
      </c>
      <c r="N84" s="19">
        <f t="shared" si="66"/>
        <v>0</v>
      </c>
      <c r="O84" s="13">
        <v>0</v>
      </c>
      <c r="P84" s="5"/>
      <c r="Q84" s="5">
        <f t="shared" si="52"/>
        <v>70000</v>
      </c>
      <c r="R84" s="5">
        <f t="shared" si="53"/>
        <v>0</v>
      </c>
      <c r="S84" s="19">
        <f t="shared" si="67"/>
        <v>0</v>
      </c>
      <c r="T84" s="17"/>
      <c r="U84" s="4"/>
      <c r="V84" s="101">
        <f t="shared" si="44"/>
        <v>0</v>
      </c>
      <c r="W84" s="101">
        <f t="shared" si="45"/>
        <v>0</v>
      </c>
      <c r="X84" s="101">
        <f t="shared" si="60"/>
        <v>0</v>
      </c>
      <c r="Y84" s="101">
        <f t="shared" si="69"/>
        <v>0</v>
      </c>
      <c r="Z84" s="101">
        <f t="shared" si="61"/>
        <v>0</v>
      </c>
      <c r="AA84" s="101">
        <f t="shared" si="70"/>
        <v>0</v>
      </c>
    </row>
    <row r="85" spans="1:37" ht="15.75" x14ac:dyDescent="0.25">
      <c r="A85" s="1">
        <v>2027</v>
      </c>
      <c r="B85" s="1">
        <v>4</v>
      </c>
      <c r="C85" s="3">
        <v>46661</v>
      </c>
      <c r="D85" s="3">
        <v>46752</v>
      </c>
      <c r="E85" s="25">
        <v>0</v>
      </c>
      <c r="F85" s="21"/>
      <c r="G85" s="21">
        <f t="shared" si="63"/>
        <v>320000</v>
      </c>
      <c r="H85" s="21">
        <f t="shared" si="64"/>
        <v>0</v>
      </c>
      <c r="I85" s="28">
        <f t="shared" si="54"/>
        <v>0</v>
      </c>
      <c r="J85" s="13">
        <v>0</v>
      </c>
      <c r="K85" s="5"/>
      <c r="L85" s="5">
        <f t="shared" si="71"/>
        <v>10000</v>
      </c>
      <c r="M85" s="5">
        <f t="shared" si="65"/>
        <v>0</v>
      </c>
      <c r="N85" s="19">
        <f t="shared" si="66"/>
        <v>0</v>
      </c>
      <c r="O85" s="13">
        <v>0</v>
      </c>
      <c r="P85" s="5"/>
      <c r="Q85" s="5">
        <f t="shared" si="52"/>
        <v>70000</v>
      </c>
      <c r="R85" s="5">
        <f t="shared" si="53"/>
        <v>0</v>
      </c>
      <c r="S85" s="19">
        <f t="shared" si="67"/>
        <v>0</v>
      </c>
      <c r="T85" s="17"/>
      <c r="U85" s="4"/>
      <c r="V85" s="101">
        <f t="shared" si="44"/>
        <v>0</v>
      </c>
      <c r="W85" s="101">
        <f t="shared" si="45"/>
        <v>0</v>
      </c>
      <c r="X85" s="101">
        <f t="shared" si="60"/>
        <v>0</v>
      </c>
      <c r="Y85" s="101">
        <f t="shared" si="69"/>
        <v>0</v>
      </c>
      <c r="Z85" s="101">
        <f t="shared" si="61"/>
        <v>0</v>
      </c>
      <c r="AA85" s="101">
        <f t="shared" si="70"/>
        <v>0</v>
      </c>
    </row>
    <row r="86" spans="1:37" ht="15.75" x14ac:dyDescent="0.25">
      <c r="A86" s="1">
        <v>2028</v>
      </c>
      <c r="B86" s="1">
        <v>1</v>
      </c>
      <c r="C86" s="3">
        <v>46753</v>
      </c>
      <c r="D86" s="3">
        <v>46843</v>
      </c>
      <c r="E86" s="25">
        <v>0</v>
      </c>
      <c r="F86" s="21"/>
      <c r="G86" s="21">
        <f t="shared" si="63"/>
        <v>320000</v>
      </c>
      <c r="H86" s="21">
        <f t="shared" si="64"/>
        <v>0</v>
      </c>
      <c r="I86" s="28">
        <f>H86/G86</f>
        <v>0</v>
      </c>
      <c r="J86" s="13">
        <v>0</v>
      </c>
      <c r="K86" s="5"/>
      <c r="L86" s="5">
        <f t="shared" si="71"/>
        <v>10000</v>
      </c>
      <c r="M86" s="5">
        <f t="shared" si="65"/>
        <v>0</v>
      </c>
      <c r="N86" s="19">
        <f t="shared" si="66"/>
        <v>0</v>
      </c>
      <c r="O86" s="13">
        <v>0</v>
      </c>
      <c r="P86" s="5"/>
      <c r="Q86" s="5">
        <f t="shared" si="52"/>
        <v>70000</v>
      </c>
      <c r="R86" s="5">
        <f t="shared" si="53"/>
        <v>0</v>
      </c>
      <c r="S86" s="19">
        <f t="shared" si="67"/>
        <v>0</v>
      </c>
      <c r="T86" s="17"/>
      <c r="U86" s="4"/>
      <c r="V86" s="101">
        <f t="shared" si="44"/>
        <v>0</v>
      </c>
      <c r="W86" s="101">
        <f t="shared" si="45"/>
        <v>0</v>
      </c>
      <c r="X86" s="101">
        <f t="shared" si="60"/>
        <v>0</v>
      </c>
      <c r="Y86" s="101">
        <f t="shared" si="69"/>
        <v>0</v>
      </c>
      <c r="Z86" s="101">
        <f t="shared" si="61"/>
        <v>0</v>
      </c>
      <c r="AA86" s="101">
        <f t="shared" si="70"/>
        <v>0</v>
      </c>
    </row>
    <row r="87" spans="1:37" ht="15.75" x14ac:dyDescent="0.25">
      <c r="A87" s="1">
        <v>2028</v>
      </c>
      <c r="B87" s="1">
        <v>2</v>
      </c>
      <c r="C87" s="3">
        <v>46844</v>
      </c>
      <c r="D87" s="3">
        <v>46934</v>
      </c>
      <c r="E87" s="25">
        <v>0</v>
      </c>
      <c r="F87" s="21"/>
      <c r="G87" s="21">
        <f t="shared" si="63"/>
        <v>320000</v>
      </c>
      <c r="H87" s="21">
        <f t="shared" si="64"/>
        <v>0</v>
      </c>
      <c r="I87" s="28">
        <f t="shared" ref="I87:I88" si="72">H87/G87</f>
        <v>0</v>
      </c>
      <c r="J87" s="13">
        <v>0</v>
      </c>
      <c r="K87" s="5"/>
      <c r="L87" s="5">
        <f t="shared" si="71"/>
        <v>10000</v>
      </c>
      <c r="M87" s="5">
        <f t="shared" si="65"/>
        <v>0</v>
      </c>
      <c r="N87" s="19">
        <f t="shared" si="66"/>
        <v>0</v>
      </c>
      <c r="O87" s="13">
        <v>0</v>
      </c>
      <c r="P87" s="5"/>
      <c r="Q87" s="5">
        <f t="shared" si="52"/>
        <v>70000</v>
      </c>
      <c r="R87" s="5">
        <f t="shared" si="53"/>
        <v>0</v>
      </c>
      <c r="S87" s="19">
        <f t="shared" si="67"/>
        <v>0</v>
      </c>
      <c r="T87" s="17"/>
      <c r="U87" s="4"/>
      <c r="V87" s="101">
        <f t="shared" si="44"/>
        <v>0</v>
      </c>
      <c r="W87" s="101">
        <f t="shared" si="45"/>
        <v>0</v>
      </c>
      <c r="X87" s="101">
        <f t="shared" si="60"/>
        <v>0</v>
      </c>
      <c r="Y87" s="101">
        <f t="shared" si="69"/>
        <v>0</v>
      </c>
      <c r="Z87" s="101">
        <f t="shared" si="61"/>
        <v>0</v>
      </c>
      <c r="AA87" s="101">
        <f t="shared" si="70"/>
        <v>0</v>
      </c>
    </row>
    <row r="88" spans="1:37" ht="15.75" x14ac:dyDescent="0.25">
      <c r="A88" s="1">
        <v>2028</v>
      </c>
      <c r="B88" s="1">
        <v>3</v>
      </c>
      <c r="C88" s="3">
        <v>46935</v>
      </c>
      <c r="D88" s="3">
        <v>47026</v>
      </c>
      <c r="E88" s="25">
        <v>0</v>
      </c>
      <c r="F88" s="21"/>
      <c r="G88" s="21">
        <f t="shared" si="63"/>
        <v>320000</v>
      </c>
      <c r="H88" s="21">
        <f>SUM(H87+F88)</f>
        <v>0</v>
      </c>
      <c r="I88" s="28">
        <f t="shared" si="72"/>
        <v>0</v>
      </c>
      <c r="J88" s="13">
        <v>0</v>
      </c>
      <c r="K88" s="18"/>
      <c r="L88" s="18">
        <f t="shared" si="71"/>
        <v>10000</v>
      </c>
      <c r="M88" s="18">
        <f t="shared" si="65"/>
        <v>0</v>
      </c>
      <c r="N88" s="19">
        <f t="shared" si="66"/>
        <v>0</v>
      </c>
      <c r="O88" s="13">
        <v>0</v>
      </c>
      <c r="P88" s="18"/>
      <c r="Q88" s="18">
        <f t="shared" si="52"/>
        <v>70000</v>
      </c>
      <c r="R88" s="18">
        <f t="shared" si="53"/>
        <v>0</v>
      </c>
      <c r="S88" s="19">
        <f t="shared" si="67"/>
        <v>0</v>
      </c>
      <c r="T88" s="17"/>
      <c r="U88" s="4"/>
      <c r="V88" s="101">
        <f t="shared" si="44"/>
        <v>0</v>
      </c>
      <c r="W88" s="101">
        <f t="shared" si="45"/>
        <v>0</v>
      </c>
      <c r="X88" s="101">
        <f t="shared" si="60"/>
        <v>0</v>
      </c>
      <c r="Y88" s="101">
        <f t="shared" si="69"/>
        <v>0</v>
      </c>
      <c r="Z88" s="101">
        <f t="shared" si="61"/>
        <v>0</v>
      </c>
      <c r="AA88" s="101">
        <f t="shared" si="70"/>
        <v>0</v>
      </c>
    </row>
    <row r="89" spans="1:37" ht="15.75" thickBot="1" x14ac:dyDescent="0.3">
      <c r="A89" s="40" t="s">
        <v>12</v>
      </c>
      <c r="B89" s="40"/>
      <c r="C89" s="40"/>
      <c r="D89" s="41"/>
      <c r="E89" s="42">
        <v>320000</v>
      </c>
      <c r="F89" s="38">
        <f>SUM(F65:F88)</f>
        <v>0</v>
      </c>
      <c r="G89" s="38">
        <v>250000</v>
      </c>
      <c r="H89" s="39">
        <f>H88</f>
        <v>0</v>
      </c>
      <c r="I89" s="49">
        <f>H89/G89</f>
        <v>0</v>
      </c>
      <c r="J89" s="43">
        <v>10000</v>
      </c>
      <c r="K89" s="50">
        <f>SUM(K65:K88)</f>
        <v>0</v>
      </c>
      <c r="L89" s="44">
        <f>L88</f>
        <v>10000</v>
      </c>
      <c r="M89" s="45">
        <f>M88</f>
        <v>0</v>
      </c>
      <c r="N89" s="46">
        <f>M89/L89</f>
        <v>0</v>
      </c>
      <c r="O89" s="43">
        <v>70000</v>
      </c>
      <c r="P89" s="50">
        <f>SUM(P65:P88)</f>
        <v>0</v>
      </c>
      <c r="Q89" s="44">
        <f>Q88</f>
        <v>70000</v>
      </c>
      <c r="R89" s="45">
        <f>R88</f>
        <v>0</v>
      </c>
      <c r="S89" s="46">
        <f t="shared" si="67"/>
        <v>0</v>
      </c>
      <c r="T89" s="47">
        <f>SUM(T65:T88)</f>
        <v>2</v>
      </c>
      <c r="U89" s="47">
        <f>SUM(U65:U88)</f>
        <v>0</v>
      </c>
      <c r="V89" s="101">
        <f t="shared" si="44"/>
        <v>2</v>
      </c>
      <c r="W89" s="101">
        <f t="shared" si="45"/>
        <v>0</v>
      </c>
      <c r="X89" s="101">
        <f t="shared" si="60"/>
        <v>2</v>
      </c>
      <c r="Y89" s="101">
        <f t="shared" si="69"/>
        <v>0</v>
      </c>
      <c r="Z89" s="101">
        <f t="shared" si="61"/>
        <v>2</v>
      </c>
      <c r="AA89" s="101">
        <f t="shared" si="70"/>
        <v>0</v>
      </c>
    </row>
    <row r="90" spans="1:37" ht="15.75" thickTop="1" x14ac:dyDescent="0.25">
      <c r="A90" s="32"/>
      <c r="B90" s="32"/>
      <c r="C90" s="32"/>
      <c r="D90" s="32"/>
      <c r="E90" s="33"/>
      <c r="F90" s="33"/>
      <c r="G90" s="33"/>
      <c r="H90" s="34"/>
      <c r="I90" s="51"/>
      <c r="J90" s="35"/>
      <c r="K90" s="51"/>
      <c r="L90" s="33"/>
      <c r="M90" s="34"/>
      <c r="N90" s="48"/>
      <c r="O90" s="32"/>
      <c r="P90" s="32"/>
    </row>
    <row r="91" spans="1:37" x14ac:dyDescent="0.25">
      <c r="A91" s="32"/>
      <c r="B91" s="32"/>
      <c r="C91" s="32"/>
      <c r="D91" s="32"/>
      <c r="E91" s="33"/>
      <c r="F91" s="33"/>
      <c r="G91" s="33"/>
      <c r="H91" s="34"/>
      <c r="I91" s="51"/>
      <c r="J91" s="35"/>
      <c r="K91" s="51"/>
      <c r="L91" s="33"/>
      <c r="M91" s="34"/>
      <c r="N91" s="48"/>
      <c r="O91" s="32"/>
      <c r="P91" s="32"/>
    </row>
    <row r="92" spans="1:37" x14ac:dyDescent="0.25">
      <c r="A92" s="181" t="s">
        <v>28</v>
      </c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</row>
    <row r="93" spans="1:37" ht="15.75" thickBot="1" x14ac:dyDescent="0.3">
      <c r="A93" s="170" t="s">
        <v>0</v>
      </c>
      <c r="B93" s="171"/>
      <c r="C93" s="171"/>
      <c r="D93" s="171"/>
      <c r="E93" s="172" t="s">
        <v>22</v>
      </c>
      <c r="F93" s="172"/>
      <c r="G93" s="172"/>
      <c r="H93" s="172"/>
      <c r="I93" s="173"/>
      <c r="J93" s="174" t="s">
        <v>21</v>
      </c>
      <c r="K93" s="175"/>
      <c r="L93" s="175"/>
      <c r="M93" s="175"/>
      <c r="N93" s="176"/>
      <c r="O93" s="182" t="s">
        <v>149</v>
      </c>
      <c r="P93" s="182"/>
      <c r="Q93" s="182"/>
      <c r="R93" s="182"/>
      <c r="S93" s="182"/>
      <c r="T93" s="186" t="s">
        <v>29</v>
      </c>
      <c r="U93" s="187"/>
      <c r="V93" s="187"/>
      <c r="W93" s="187"/>
      <c r="X93" s="188"/>
      <c r="Y93" s="174" t="s">
        <v>30</v>
      </c>
      <c r="Z93" s="175"/>
      <c r="AA93" s="175"/>
      <c r="AB93" s="175"/>
      <c r="AC93" s="176"/>
      <c r="AD93" s="170"/>
      <c r="AE93" s="177"/>
      <c r="AF93" s="185" t="s">
        <v>77</v>
      </c>
      <c r="AG93" s="185"/>
      <c r="AH93" s="185"/>
      <c r="AI93" s="185"/>
      <c r="AJ93" s="185"/>
      <c r="AK93" s="185"/>
    </row>
    <row r="94" spans="1:37" ht="165.75" thickTop="1" x14ac:dyDescent="0.25">
      <c r="A94" s="9" t="s">
        <v>1</v>
      </c>
      <c r="B94" s="9" t="s">
        <v>2</v>
      </c>
      <c r="C94" s="9" t="s">
        <v>3</v>
      </c>
      <c r="D94" s="11" t="s">
        <v>9</v>
      </c>
      <c r="E94" s="22" t="s">
        <v>4</v>
      </c>
      <c r="F94" s="23" t="s">
        <v>6</v>
      </c>
      <c r="G94" s="23" t="s">
        <v>5</v>
      </c>
      <c r="H94" s="23" t="s">
        <v>7</v>
      </c>
      <c r="I94" s="26" t="s">
        <v>8</v>
      </c>
      <c r="J94" s="29" t="s">
        <v>4</v>
      </c>
      <c r="K94" s="30" t="s">
        <v>6</v>
      </c>
      <c r="L94" s="30" t="s">
        <v>5</v>
      </c>
      <c r="M94" s="30" t="s">
        <v>7</v>
      </c>
      <c r="N94" s="31" t="s">
        <v>8</v>
      </c>
      <c r="O94" s="108" t="s">
        <v>4</v>
      </c>
      <c r="P94" s="109" t="s">
        <v>6</v>
      </c>
      <c r="Q94" s="109" t="s">
        <v>5</v>
      </c>
      <c r="R94" s="109" t="s">
        <v>7</v>
      </c>
      <c r="S94" s="110" t="s">
        <v>8</v>
      </c>
      <c r="T94" s="29" t="s">
        <v>4</v>
      </c>
      <c r="U94" s="30" t="s">
        <v>6</v>
      </c>
      <c r="V94" s="30" t="s">
        <v>5</v>
      </c>
      <c r="W94" s="30" t="s">
        <v>7</v>
      </c>
      <c r="X94" s="31" t="s">
        <v>8</v>
      </c>
      <c r="Y94" s="29" t="s">
        <v>4</v>
      </c>
      <c r="Z94" s="30" t="s">
        <v>6</v>
      </c>
      <c r="AA94" s="30" t="s">
        <v>5</v>
      </c>
      <c r="AB94" s="30" t="s">
        <v>7</v>
      </c>
      <c r="AC94" s="31" t="s">
        <v>8</v>
      </c>
      <c r="AD94" s="15" t="s">
        <v>10</v>
      </c>
      <c r="AE94" s="10" t="s">
        <v>11</v>
      </c>
      <c r="AF94" s="113" t="s">
        <v>78</v>
      </c>
      <c r="AG94" s="113" t="s">
        <v>79</v>
      </c>
      <c r="AH94" s="113" t="s">
        <v>80</v>
      </c>
      <c r="AI94" s="113" t="s">
        <v>81</v>
      </c>
      <c r="AJ94" s="113" t="s">
        <v>82</v>
      </c>
      <c r="AK94" s="113" t="s">
        <v>83</v>
      </c>
    </row>
    <row r="95" spans="1:37" ht="15.75" x14ac:dyDescent="0.25">
      <c r="A95" s="68">
        <v>2022</v>
      </c>
      <c r="B95" s="68">
        <v>4</v>
      </c>
      <c r="C95" s="69">
        <v>44835</v>
      </c>
      <c r="D95" s="69">
        <v>44926</v>
      </c>
      <c r="E95" s="70">
        <v>0</v>
      </c>
      <c r="F95" s="70">
        <v>0</v>
      </c>
      <c r="G95" s="70">
        <v>0</v>
      </c>
      <c r="H95" s="70">
        <v>0</v>
      </c>
      <c r="I95" s="71">
        <v>0</v>
      </c>
      <c r="J95" s="70">
        <v>0</v>
      </c>
      <c r="K95" s="70">
        <v>0</v>
      </c>
      <c r="L95" s="70">
        <v>0</v>
      </c>
      <c r="M95" s="70">
        <v>0</v>
      </c>
      <c r="N95" s="71">
        <v>0</v>
      </c>
      <c r="O95" s="70">
        <v>0</v>
      </c>
      <c r="P95" s="70">
        <v>0</v>
      </c>
      <c r="Q95" s="70">
        <v>0</v>
      </c>
      <c r="R95" s="70">
        <v>0</v>
      </c>
      <c r="S95" s="71">
        <v>0</v>
      </c>
      <c r="T95" s="70">
        <v>0</v>
      </c>
      <c r="U95" s="70">
        <v>0</v>
      </c>
      <c r="V95" s="70">
        <v>0</v>
      </c>
      <c r="W95" s="70">
        <v>0</v>
      </c>
      <c r="X95" s="71">
        <v>0</v>
      </c>
      <c r="Y95" s="70">
        <v>0</v>
      </c>
      <c r="Z95" s="70">
        <v>0</v>
      </c>
      <c r="AA95" s="70">
        <v>0</v>
      </c>
      <c r="AB95" s="70">
        <v>0</v>
      </c>
      <c r="AC95" s="71">
        <v>0</v>
      </c>
      <c r="AD95" s="72">
        <v>0</v>
      </c>
      <c r="AE95" s="73">
        <v>0</v>
      </c>
      <c r="AF95" s="102">
        <f t="shared" ref="AF95:AK95" si="73">AD95</f>
        <v>0</v>
      </c>
      <c r="AG95" s="102">
        <f t="shared" si="73"/>
        <v>0</v>
      </c>
      <c r="AH95" s="102">
        <f t="shared" si="73"/>
        <v>0</v>
      </c>
      <c r="AI95" s="102">
        <f t="shared" si="73"/>
        <v>0</v>
      </c>
      <c r="AJ95" s="102">
        <f t="shared" si="73"/>
        <v>0</v>
      </c>
      <c r="AK95" s="102">
        <f t="shared" si="73"/>
        <v>0</v>
      </c>
    </row>
    <row r="96" spans="1:37" ht="15.75" x14ac:dyDescent="0.25">
      <c r="A96" s="68">
        <v>2023</v>
      </c>
      <c r="B96" s="68">
        <v>1</v>
      </c>
      <c r="C96" s="69">
        <v>44927</v>
      </c>
      <c r="D96" s="69">
        <v>45016</v>
      </c>
      <c r="E96" s="70">
        <v>0</v>
      </c>
      <c r="F96" s="70">
        <v>0</v>
      </c>
      <c r="G96" s="70">
        <v>0</v>
      </c>
      <c r="H96" s="70">
        <v>0</v>
      </c>
      <c r="I96" s="71">
        <v>0</v>
      </c>
      <c r="J96" s="70">
        <v>0</v>
      </c>
      <c r="K96" s="70">
        <v>0</v>
      </c>
      <c r="L96" s="70">
        <v>0</v>
      </c>
      <c r="M96" s="70">
        <v>0</v>
      </c>
      <c r="N96" s="71">
        <v>0</v>
      </c>
      <c r="O96" s="70">
        <v>0</v>
      </c>
      <c r="P96" s="70">
        <v>0</v>
      </c>
      <c r="Q96" s="70">
        <v>0</v>
      </c>
      <c r="R96" s="70">
        <v>0</v>
      </c>
      <c r="S96" s="71">
        <v>0</v>
      </c>
      <c r="T96" s="70">
        <v>0</v>
      </c>
      <c r="U96" s="70">
        <v>0</v>
      </c>
      <c r="V96" s="70">
        <v>0</v>
      </c>
      <c r="W96" s="70">
        <v>0</v>
      </c>
      <c r="X96" s="71">
        <v>0</v>
      </c>
      <c r="Y96" s="70">
        <v>0</v>
      </c>
      <c r="Z96" s="70">
        <v>0</v>
      </c>
      <c r="AA96" s="70">
        <v>0</v>
      </c>
      <c r="AB96" s="70">
        <v>0</v>
      </c>
      <c r="AC96" s="71">
        <v>0</v>
      </c>
      <c r="AD96" s="72">
        <v>0</v>
      </c>
      <c r="AE96" s="73">
        <v>0</v>
      </c>
      <c r="AF96" s="102">
        <f t="shared" ref="AF96:AF119" si="74">AD96</f>
        <v>0</v>
      </c>
      <c r="AG96" s="102">
        <f t="shared" ref="AG96:AG119" si="75">AE96</f>
        <v>0</v>
      </c>
      <c r="AH96" s="102">
        <f t="shared" ref="AH96:AH98" si="76">AF96</f>
        <v>0</v>
      </c>
      <c r="AI96" s="102">
        <f t="shared" ref="AI96:AI104" si="77">AG96</f>
        <v>0</v>
      </c>
      <c r="AJ96" s="102">
        <f t="shared" ref="AJ96:AJ98" si="78">AH96</f>
        <v>0</v>
      </c>
      <c r="AK96" s="102">
        <f t="shared" ref="AK96:AK104" si="79">AI96</f>
        <v>0</v>
      </c>
    </row>
    <row r="97" spans="1:37" s="134" customFormat="1" ht="15.75" x14ac:dyDescent="0.25">
      <c r="A97" s="115">
        <v>2023</v>
      </c>
      <c r="B97" s="115">
        <v>2</v>
      </c>
      <c r="C97" s="116">
        <v>45017</v>
      </c>
      <c r="D97" s="116">
        <v>45107</v>
      </c>
      <c r="E97" s="126">
        <v>0</v>
      </c>
      <c r="F97" s="118">
        <v>0</v>
      </c>
      <c r="G97" s="118">
        <f>E97</f>
        <v>0</v>
      </c>
      <c r="H97" s="118">
        <f>SUM(F97+0)</f>
        <v>0</v>
      </c>
      <c r="I97" s="127">
        <v>0</v>
      </c>
      <c r="J97" s="128">
        <v>0</v>
      </c>
      <c r="K97" s="129">
        <v>0</v>
      </c>
      <c r="L97" s="130">
        <f>J97</f>
        <v>0</v>
      </c>
      <c r="M97" s="129">
        <f>SUM(K97+0)</f>
        <v>0</v>
      </c>
      <c r="N97" s="131">
        <v>0</v>
      </c>
      <c r="O97" s="128">
        <v>0</v>
      </c>
      <c r="P97" s="129">
        <v>0</v>
      </c>
      <c r="Q97" s="130">
        <f>O97</f>
        <v>0</v>
      </c>
      <c r="R97" s="129">
        <f>SUM(P97+0)</f>
        <v>0</v>
      </c>
      <c r="S97" s="131">
        <v>0</v>
      </c>
      <c r="T97" s="128">
        <v>0</v>
      </c>
      <c r="U97" s="129">
        <v>0</v>
      </c>
      <c r="V97" s="130">
        <f>T97</f>
        <v>0</v>
      </c>
      <c r="W97" s="129">
        <f>SUM(U97+0)</f>
        <v>0</v>
      </c>
      <c r="X97" s="131">
        <v>0</v>
      </c>
      <c r="Y97" s="128">
        <v>0</v>
      </c>
      <c r="Z97" s="129">
        <v>0</v>
      </c>
      <c r="AA97" s="130">
        <f>Y97</f>
        <v>0</v>
      </c>
      <c r="AB97" s="129">
        <f>SUM(Z97+0)</f>
        <v>0</v>
      </c>
      <c r="AC97" s="131">
        <v>0</v>
      </c>
      <c r="AD97" s="132">
        <v>0</v>
      </c>
      <c r="AE97" s="133">
        <v>0</v>
      </c>
      <c r="AF97" s="114">
        <f t="shared" si="74"/>
        <v>0</v>
      </c>
      <c r="AG97" s="114">
        <f t="shared" si="75"/>
        <v>0</v>
      </c>
      <c r="AH97" s="114">
        <f t="shared" si="76"/>
        <v>0</v>
      </c>
      <c r="AI97" s="114">
        <f t="shared" si="77"/>
        <v>0</v>
      </c>
      <c r="AJ97" s="114">
        <f t="shared" si="78"/>
        <v>0</v>
      </c>
      <c r="AK97" s="114">
        <f t="shared" si="79"/>
        <v>0</v>
      </c>
    </row>
    <row r="98" spans="1:37" ht="15.75" x14ac:dyDescent="0.25">
      <c r="A98" s="68">
        <v>2023</v>
      </c>
      <c r="B98" s="68">
        <v>3</v>
      </c>
      <c r="C98" s="69">
        <v>45108</v>
      </c>
      <c r="D98" s="69">
        <v>45199</v>
      </c>
      <c r="E98" s="79">
        <v>0</v>
      </c>
      <c r="F98" s="80"/>
      <c r="G98" s="80">
        <f t="shared" ref="G98:G99" si="80">G97+E98</f>
        <v>0</v>
      </c>
      <c r="H98" s="80">
        <f t="shared" ref="H98:H102" si="81">SUM(H97+F98)</f>
        <v>0</v>
      </c>
      <c r="I98" s="81">
        <v>0</v>
      </c>
      <c r="J98" s="82">
        <v>0</v>
      </c>
      <c r="K98" s="83"/>
      <c r="L98" s="83">
        <f>L97+J98</f>
        <v>0</v>
      </c>
      <c r="M98" s="83">
        <f>SUM(M97+K98)</f>
        <v>0</v>
      </c>
      <c r="N98" s="85">
        <v>0</v>
      </c>
      <c r="O98" s="82">
        <v>0</v>
      </c>
      <c r="P98" s="83"/>
      <c r="Q98" s="83">
        <f t="shared" ref="Q98:Q118" si="82">Q97+O98</f>
        <v>0</v>
      </c>
      <c r="R98" s="83">
        <f t="shared" ref="R98:R118" si="83">SUM(R97+P98)</f>
        <v>0</v>
      </c>
      <c r="S98" s="85">
        <v>0</v>
      </c>
      <c r="T98" s="82">
        <v>0</v>
      </c>
      <c r="U98" s="83"/>
      <c r="V98" s="83">
        <f>V97+T98</f>
        <v>0</v>
      </c>
      <c r="W98" s="83">
        <f>SUM(W97+U98)</f>
        <v>0</v>
      </c>
      <c r="X98" s="85">
        <v>0</v>
      </c>
      <c r="Y98" s="82">
        <v>0</v>
      </c>
      <c r="Z98" s="83"/>
      <c r="AA98" s="83">
        <f>AA97+Y98</f>
        <v>0</v>
      </c>
      <c r="AB98" s="83">
        <f>SUM(AB97+Z98)</f>
        <v>0</v>
      </c>
      <c r="AC98" s="85">
        <v>0</v>
      </c>
      <c r="AD98" s="72">
        <v>0</v>
      </c>
      <c r="AE98" s="73"/>
      <c r="AF98" s="102">
        <f t="shared" si="74"/>
        <v>0</v>
      </c>
      <c r="AG98" s="102">
        <f t="shared" si="75"/>
        <v>0</v>
      </c>
      <c r="AH98" s="102">
        <f t="shared" si="76"/>
        <v>0</v>
      </c>
      <c r="AI98" s="102">
        <f t="shared" si="77"/>
        <v>0</v>
      </c>
      <c r="AJ98" s="102">
        <f t="shared" si="78"/>
        <v>0</v>
      </c>
      <c r="AK98" s="102">
        <f t="shared" si="79"/>
        <v>0</v>
      </c>
    </row>
    <row r="99" spans="1:37" ht="15.75" x14ac:dyDescent="0.25">
      <c r="A99" s="68">
        <v>2023</v>
      </c>
      <c r="B99" s="68">
        <v>4</v>
      </c>
      <c r="C99" s="69">
        <v>45200</v>
      </c>
      <c r="D99" s="69">
        <v>45291</v>
      </c>
      <c r="E99" s="79">
        <f>$E$119/6</f>
        <v>426666.66666666669</v>
      </c>
      <c r="F99" s="80">
        <v>0</v>
      </c>
      <c r="G99" s="80">
        <f t="shared" si="80"/>
        <v>426666.66666666669</v>
      </c>
      <c r="H99" s="80">
        <f t="shared" si="81"/>
        <v>0</v>
      </c>
      <c r="I99" s="81">
        <f t="shared" ref="I99:I115" si="84">H99/G99</f>
        <v>0</v>
      </c>
      <c r="J99" s="82">
        <f>$J$119/6</f>
        <v>13333.333333333334</v>
      </c>
      <c r="K99" s="83">
        <v>0</v>
      </c>
      <c r="L99" s="83">
        <f t="shared" ref="L99:L102" si="85">L98+J99</f>
        <v>13333.333333333334</v>
      </c>
      <c r="M99" s="83">
        <f t="shared" ref="M99:M101" si="86">SUM(M98+K99)</f>
        <v>0</v>
      </c>
      <c r="N99" s="85">
        <f t="shared" ref="N99:N102" si="87">M99/L99</f>
        <v>0</v>
      </c>
      <c r="O99" s="82">
        <v>0</v>
      </c>
      <c r="P99" s="83">
        <v>0</v>
      </c>
      <c r="Q99" s="83">
        <f t="shared" si="82"/>
        <v>0</v>
      </c>
      <c r="R99" s="83">
        <f t="shared" si="83"/>
        <v>0</v>
      </c>
      <c r="S99" s="85">
        <v>0</v>
      </c>
      <c r="T99" s="82">
        <f t="shared" ref="T99:T104" si="88">$T$119/6</f>
        <v>186666.66666666666</v>
      </c>
      <c r="U99" s="83">
        <v>0</v>
      </c>
      <c r="V99" s="83">
        <f t="shared" ref="V99:V102" si="89">V98+T99</f>
        <v>186666.66666666666</v>
      </c>
      <c r="W99" s="83">
        <f t="shared" ref="W99:W101" si="90">SUM(W98+U99)</f>
        <v>0</v>
      </c>
      <c r="X99" s="85">
        <f t="shared" ref="X99:X102" si="91">W99/V99</f>
        <v>0</v>
      </c>
      <c r="Y99" s="82">
        <f t="shared" ref="Y99:Y104" si="92">$Y$119/6</f>
        <v>1333.3333333333333</v>
      </c>
      <c r="Z99" s="83">
        <v>0</v>
      </c>
      <c r="AA99" s="83">
        <f t="shared" ref="AA99:AA102" si="93">AA98+Y99</f>
        <v>1333.3333333333333</v>
      </c>
      <c r="AB99" s="83">
        <f t="shared" ref="AB99:AB101" si="94">SUM(AB98+Z99)</f>
        <v>0</v>
      </c>
      <c r="AC99" s="85">
        <f t="shared" ref="AC99:AC102" si="95">AB99/AA99</f>
        <v>0</v>
      </c>
      <c r="AD99" s="72">
        <v>0</v>
      </c>
      <c r="AE99" s="73">
        <v>0</v>
      </c>
      <c r="AF99" s="102">
        <f t="shared" si="74"/>
        <v>0</v>
      </c>
      <c r="AG99" s="102">
        <f t="shared" si="75"/>
        <v>0</v>
      </c>
      <c r="AH99" s="102">
        <f>AF99</f>
        <v>0</v>
      </c>
      <c r="AI99" s="102">
        <f t="shared" si="77"/>
        <v>0</v>
      </c>
      <c r="AJ99" s="102">
        <f>AH99</f>
        <v>0</v>
      </c>
      <c r="AK99" s="102">
        <f t="shared" si="79"/>
        <v>0</v>
      </c>
    </row>
    <row r="100" spans="1:37" ht="15.75" x14ac:dyDescent="0.25">
      <c r="A100" s="68">
        <v>2024</v>
      </c>
      <c r="B100" s="68">
        <v>1</v>
      </c>
      <c r="C100" s="69">
        <v>45292</v>
      </c>
      <c r="D100" s="69">
        <v>45382</v>
      </c>
      <c r="E100" s="79">
        <f t="shared" ref="E100:E104" si="96">$E$119/6</f>
        <v>426666.66666666669</v>
      </c>
      <c r="F100" s="80">
        <v>0</v>
      </c>
      <c r="G100" s="80">
        <f>G99+E100</f>
        <v>853333.33333333337</v>
      </c>
      <c r="H100" s="80">
        <f t="shared" si="81"/>
        <v>0</v>
      </c>
      <c r="I100" s="81">
        <f t="shared" si="84"/>
        <v>0</v>
      </c>
      <c r="J100" s="82">
        <f t="shared" ref="J100:J104" si="97">$J$119/6</f>
        <v>13333.333333333334</v>
      </c>
      <c r="K100" s="83">
        <v>0</v>
      </c>
      <c r="L100" s="83">
        <f t="shared" si="85"/>
        <v>26666.666666666668</v>
      </c>
      <c r="M100" s="83">
        <f t="shared" si="86"/>
        <v>0</v>
      </c>
      <c r="N100" s="85">
        <f t="shared" si="87"/>
        <v>0</v>
      </c>
      <c r="O100" s="82"/>
      <c r="P100" s="83">
        <v>0</v>
      </c>
      <c r="Q100" s="83">
        <f t="shared" si="82"/>
        <v>0</v>
      </c>
      <c r="R100" s="83">
        <f t="shared" si="83"/>
        <v>0</v>
      </c>
      <c r="S100" s="85">
        <v>0</v>
      </c>
      <c r="T100" s="82">
        <f t="shared" si="88"/>
        <v>186666.66666666666</v>
      </c>
      <c r="U100" s="83">
        <v>0</v>
      </c>
      <c r="V100" s="83">
        <f t="shared" si="89"/>
        <v>373333.33333333331</v>
      </c>
      <c r="W100" s="83">
        <f t="shared" si="90"/>
        <v>0</v>
      </c>
      <c r="X100" s="85">
        <f t="shared" si="91"/>
        <v>0</v>
      </c>
      <c r="Y100" s="82">
        <f t="shared" si="92"/>
        <v>1333.3333333333333</v>
      </c>
      <c r="Z100" s="83">
        <v>0</v>
      </c>
      <c r="AA100" s="83">
        <f t="shared" si="93"/>
        <v>2666.6666666666665</v>
      </c>
      <c r="AB100" s="83">
        <f t="shared" si="94"/>
        <v>0</v>
      </c>
      <c r="AC100" s="85">
        <f t="shared" si="95"/>
        <v>0</v>
      </c>
      <c r="AD100" s="72">
        <v>0</v>
      </c>
      <c r="AE100" s="73">
        <v>0</v>
      </c>
      <c r="AF100" s="102">
        <f t="shared" si="74"/>
        <v>0</v>
      </c>
      <c r="AG100" s="102">
        <f t="shared" si="75"/>
        <v>0</v>
      </c>
      <c r="AH100" s="102">
        <f t="shared" ref="AH100:AH119" si="98">AF100</f>
        <v>0</v>
      </c>
      <c r="AI100" s="102">
        <f t="shared" si="77"/>
        <v>0</v>
      </c>
      <c r="AJ100" s="102">
        <f t="shared" ref="AJ100:AJ119" si="99">AH100</f>
        <v>0</v>
      </c>
      <c r="AK100" s="102">
        <f t="shared" si="79"/>
        <v>0</v>
      </c>
    </row>
    <row r="101" spans="1:37" ht="15.75" x14ac:dyDescent="0.25">
      <c r="A101" s="68">
        <v>2024</v>
      </c>
      <c r="B101" s="68">
        <v>2</v>
      </c>
      <c r="C101" s="69">
        <v>45383</v>
      </c>
      <c r="D101" s="69">
        <v>45473</v>
      </c>
      <c r="E101" s="79">
        <f t="shared" si="96"/>
        <v>426666.66666666669</v>
      </c>
      <c r="F101" s="80">
        <v>0</v>
      </c>
      <c r="G101" s="80">
        <f t="shared" ref="G101:G102" si="100">G100+E101</f>
        <v>1280000</v>
      </c>
      <c r="H101" s="80">
        <f t="shared" si="81"/>
        <v>0</v>
      </c>
      <c r="I101" s="81">
        <f t="shared" si="84"/>
        <v>0</v>
      </c>
      <c r="J101" s="82">
        <f t="shared" si="97"/>
        <v>13333.333333333334</v>
      </c>
      <c r="K101" s="83">
        <v>0</v>
      </c>
      <c r="L101" s="83">
        <f t="shared" si="85"/>
        <v>40000</v>
      </c>
      <c r="M101" s="83">
        <f t="shared" si="86"/>
        <v>0</v>
      </c>
      <c r="N101" s="85">
        <f t="shared" si="87"/>
        <v>0</v>
      </c>
      <c r="O101" s="82">
        <v>0</v>
      </c>
      <c r="P101" s="83">
        <v>0</v>
      </c>
      <c r="Q101" s="83">
        <f t="shared" si="82"/>
        <v>0</v>
      </c>
      <c r="R101" s="83">
        <f t="shared" si="83"/>
        <v>0</v>
      </c>
      <c r="S101" s="85">
        <v>0</v>
      </c>
      <c r="T101" s="82">
        <f t="shared" si="88"/>
        <v>186666.66666666666</v>
      </c>
      <c r="U101" s="83">
        <v>0</v>
      </c>
      <c r="V101" s="83">
        <f t="shared" si="89"/>
        <v>560000</v>
      </c>
      <c r="W101" s="83">
        <f t="shared" si="90"/>
        <v>0</v>
      </c>
      <c r="X101" s="85">
        <f t="shared" si="91"/>
        <v>0</v>
      </c>
      <c r="Y101" s="82">
        <f t="shared" si="92"/>
        <v>1333.3333333333333</v>
      </c>
      <c r="Z101" s="83">
        <v>0</v>
      </c>
      <c r="AA101" s="83">
        <f t="shared" si="93"/>
        <v>4000</v>
      </c>
      <c r="AB101" s="83">
        <f t="shared" si="94"/>
        <v>0</v>
      </c>
      <c r="AC101" s="85">
        <f t="shared" si="95"/>
        <v>0</v>
      </c>
      <c r="AD101" s="72">
        <v>0</v>
      </c>
      <c r="AE101" s="73">
        <v>0</v>
      </c>
      <c r="AF101" s="102">
        <f t="shared" si="74"/>
        <v>0</v>
      </c>
      <c r="AG101" s="102">
        <f t="shared" si="75"/>
        <v>0</v>
      </c>
      <c r="AH101" s="102">
        <f t="shared" si="98"/>
        <v>0</v>
      </c>
      <c r="AI101" s="102">
        <f t="shared" si="77"/>
        <v>0</v>
      </c>
      <c r="AJ101" s="102">
        <f t="shared" si="99"/>
        <v>0</v>
      </c>
      <c r="AK101" s="102">
        <f t="shared" si="79"/>
        <v>0</v>
      </c>
    </row>
    <row r="102" spans="1:37" ht="15.75" x14ac:dyDescent="0.25">
      <c r="A102" s="68">
        <v>2024</v>
      </c>
      <c r="B102" s="68">
        <v>3</v>
      </c>
      <c r="C102" s="69">
        <v>45474</v>
      </c>
      <c r="D102" s="69">
        <v>45565</v>
      </c>
      <c r="E102" s="79">
        <f t="shared" si="96"/>
        <v>426666.66666666669</v>
      </c>
      <c r="F102" s="80">
        <v>0</v>
      </c>
      <c r="G102" s="80">
        <f t="shared" si="100"/>
        <v>1706666.6666666667</v>
      </c>
      <c r="H102" s="80">
        <f t="shared" si="81"/>
        <v>0</v>
      </c>
      <c r="I102" s="81">
        <f t="shared" si="84"/>
        <v>0</v>
      </c>
      <c r="J102" s="82">
        <f t="shared" si="97"/>
        <v>13333.333333333334</v>
      </c>
      <c r="K102" s="83">
        <v>0</v>
      </c>
      <c r="L102" s="83">
        <f t="shared" si="85"/>
        <v>53333.333333333336</v>
      </c>
      <c r="M102" s="83">
        <f>SUM(M101+K102)</f>
        <v>0</v>
      </c>
      <c r="N102" s="85">
        <f t="shared" si="87"/>
        <v>0</v>
      </c>
      <c r="O102" s="82">
        <v>0</v>
      </c>
      <c r="P102" s="83">
        <v>0</v>
      </c>
      <c r="Q102" s="83">
        <f t="shared" si="82"/>
        <v>0</v>
      </c>
      <c r="R102" s="83">
        <f t="shared" si="83"/>
        <v>0</v>
      </c>
      <c r="S102" s="85">
        <v>0</v>
      </c>
      <c r="T102" s="82">
        <f t="shared" si="88"/>
        <v>186666.66666666666</v>
      </c>
      <c r="U102" s="83">
        <v>0</v>
      </c>
      <c r="V102" s="83">
        <f t="shared" si="89"/>
        <v>746666.66666666663</v>
      </c>
      <c r="W102" s="83">
        <f>SUM(W101+U102)</f>
        <v>0</v>
      </c>
      <c r="X102" s="85">
        <f t="shared" si="91"/>
        <v>0</v>
      </c>
      <c r="Y102" s="82">
        <f t="shared" si="92"/>
        <v>1333.3333333333333</v>
      </c>
      <c r="Z102" s="83">
        <v>0</v>
      </c>
      <c r="AA102" s="83">
        <f t="shared" si="93"/>
        <v>5333.333333333333</v>
      </c>
      <c r="AB102" s="83">
        <f>SUM(AB101+Z102)</f>
        <v>0</v>
      </c>
      <c r="AC102" s="85">
        <f t="shared" si="95"/>
        <v>0</v>
      </c>
      <c r="AD102" s="72">
        <v>0</v>
      </c>
      <c r="AE102" s="73">
        <v>0</v>
      </c>
      <c r="AF102" s="102">
        <f t="shared" si="74"/>
        <v>0</v>
      </c>
      <c r="AG102" s="102">
        <f t="shared" si="75"/>
        <v>0</v>
      </c>
      <c r="AH102" s="102">
        <f t="shared" si="98"/>
        <v>0</v>
      </c>
      <c r="AI102" s="102">
        <f t="shared" si="77"/>
        <v>0</v>
      </c>
      <c r="AJ102" s="102">
        <f t="shared" si="99"/>
        <v>0</v>
      </c>
      <c r="AK102" s="102">
        <f t="shared" si="79"/>
        <v>0</v>
      </c>
    </row>
    <row r="103" spans="1:37" ht="15.75" x14ac:dyDescent="0.25">
      <c r="A103" s="1">
        <v>2024</v>
      </c>
      <c r="B103" s="1">
        <v>4</v>
      </c>
      <c r="C103" s="3">
        <v>45566</v>
      </c>
      <c r="D103" s="3">
        <v>45657</v>
      </c>
      <c r="E103" s="24">
        <f t="shared" si="96"/>
        <v>426666.66666666669</v>
      </c>
      <c r="F103" s="20"/>
      <c r="G103" s="20">
        <f>G102+E103</f>
        <v>2133333.3333333335</v>
      </c>
      <c r="H103" s="20">
        <f>SUM(H102+F103)</f>
        <v>0</v>
      </c>
      <c r="I103" s="27">
        <f t="shared" si="84"/>
        <v>0</v>
      </c>
      <c r="J103" s="12">
        <f t="shared" si="97"/>
        <v>13333.333333333334</v>
      </c>
      <c r="K103" s="8"/>
      <c r="L103" s="8">
        <f>L102+J103</f>
        <v>66666.666666666672</v>
      </c>
      <c r="M103" s="8">
        <f>SUM(M102+K103)</f>
        <v>0</v>
      </c>
      <c r="N103" s="19">
        <f>M103/L103</f>
        <v>0</v>
      </c>
      <c r="O103" s="12"/>
      <c r="P103" s="8"/>
      <c r="Q103" s="8">
        <f t="shared" si="82"/>
        <v>0</v>
      </c>
      <c r="R103" s="8">
        <f t="shared" si="83"/>
        <v>0</v>
      </c>
      <c r="S103" s="19">
        <v>0</v>
      </c>
      <c r="T103" s="12">
        <f t="shared" si="88"/>
        <v>186666.66666666666</v>
      </c>
      <c r="U103" s="8"/>
      <c r="V103" s="8">
        <f>V102+T103</f>
        <v>933333.33333333326</v>
      </c>
      <c r="W103" s="8">
        <f>SUM(W102+U103)</f>
        <v>0</v>
      </c>
      <c r="X103" s="19">
        <f>W103/V103</f>
        <v>0</v>
      </c>
      <c r="Y103" s="12">
        <f t="shared" si="92"/>
        <v>1333.3333333333333</v>
      </c>
      <c r="Z103" s="8"/>
      <c r="AA103" s="8">
        <f>AA102+Y103</f>
        <v>6666.6666666666661</v>
      </c>
      <c r="AB103" s="8">
        <f>SUM(AB102+Z103)</f>
        <v>0</v>
      </c>
      <c r="AC103" s="19">
        <f>AB103/AA103</f>
        <v>0</v>
      </c>
      <c r="AD103" s="16">
        <v>0</v>
      </c>
      <c r="AE103" s="2"/>
      <c r="AF103" s="101">
        <f t="shared" si="74"/>
        <v>0</v>
      </c>
      <c r="AG103" s="101">
        <f t="shared" si="75"/>
        <v>0</v>
      </c>
      <c r="AH103" s="101">
        <f t="shared" si="98"/>
        <v>0</v>
      </c>
      <c r="AI103" s="101">
        <f t="shared" si="77"/>
        <v>0</v>
      </c>
      <c r="AJ103" s="101">
        <f t="shared" si="99"/>
        <v>0</v>
      </c>
      <c r="AK103" s="101">
        <f t="shared" si="79"/>
        <v>0</v>
      </c>
    </row>
    <row r="104" spans="1:37" ht="15.75" x14ac:dyDescent="0.25">
      <c r="A104" s="1">
        <v>2025</v>
      </c>
      <c r="B104" s="1">
        <v>1</v>
      </c>
      <c r="C104" s="3">
        <v>45658</v>
      </c>
      <c r="D104" s="3">
        <v>45747</v>
      </c>
      <c r="E104" s="24">
        <f t="shared" si="96"/>
        <v>426666.66666666669</v>
      </c>
      <c r="F104" s="20"/>
      <c r="G104" s="20">
        <f t="shared" ref="G104:G118" si="101">G103+E104</f>
        <v>2560000</v>
      </c>
      <c r="H104" s="20">
        <f t="shared" ref="H104:H117" si="102">SUM(H103+F104)</f>
        <v>0</v>
      </c>
      <c r="I104" s="27">
        <f t="shared" si="84"/>
        <v>0</v>
      </c>
      <c r="J104" s="12">
        <f t="shared" si="97"/>
        <v>13333.333333333334</v>
      </c>
      <c r="K104" s="8"/>
      <c r="L104" s="8">
        <f>L103+J104</f>
        <v>80000</v>
      </c>
      <c r="M104" s="8">
        <f t="shared" ref="M104:M118" si="103">SUM(M103+K104)</f>
        <v>0</v>
      </c>
      <c r="N104" s="19">
        <f t="shared" ref="N104:N118" si="104">M104/L104</f>
        <v>0</v>
      </c>
      <c r="O104" s="12">
        <f>O119</f>
        <v>560000</v>
      </c>
      <c r="P104" s="8"/>
      <c r="Q104" s="8">
        <f t="shared" si="82"/>
        <v>560000</v>
      </c>
      <c r="R104" s="8">
        <f t="shared" si="83"/>
        <v>0</v>
      </c>
      <c r="S104" s="19">
        <f t="shared" ref="S104:S119" si="105">R104/Q104</f>
        <v>0</v>
      </c>
      <c r="T104" s="12">
        <f t="shared" si="88"/>
        <v>186666.66666666666</v>
      </c>
      <c r="U104" s="8"/>
      <c r="V104" s="8">
        <f>V103+T104</f>
        <v>1120000</v>
      </c>
      <c r="W104" s="8">
        <f t="shared" ref="W104:W118" si="106">SUM(W103+U104)</f>
        <v>0</v>
      </c>
      <c r="X104" s="19">
        <f t="shared" ref="X104:X118" si="107">W104/V104</f>
        <v>0</v>
      </c>
      <c r="Y104" s="12">
        <f t="shared" si="92"/>
        <v>1333.3333333333333</v>
      </c>
      <c r="Z104" s="8"/>
      <c r="AA104" s="8">
        <f>AA103+Y104</f>
        <v>7999.9999999999991</v>
      </c>
      <c r="AB104" s="8">
        <f t="shared" ref="AB104:AB118" si="108">SUM(AB103+Z104)</f>
        <v>0</v>
      </c>
      <c r="AC104" s="19">
        <f t="shared" ref="AC104:AC118" si="109">AB104/AA104</f>
        <v>0</v>
      </c>
      <c r="AD104" s="16">
        <v>16</v>
      </c>
      <c r="AE104" s="2"/>
      <c r="AF104" s="101">
        <f t="shared" si="74"/>
        <v>16</v>
      </c>
      <c r="AG104" s="101">
        <f t="shared" si="75"/>
        <v>0</v>
      </c>
      <c r="AH104" s="101">
        <f t="shared" si="98"/>
        <v>16</v>
      </c>
      <c r="AI104" s="101">
        <f t="shared" si="77"/>
        <v>0</v>
      </c>
      <c r="AJ104" s="101">
        <f t="shared" si="99"/>
        <v>16</v>
      </c>
      <c r="AK104" s="101">
        <f t="shared" si="79"/>
        <v>0</v>
      </c>
    </row>
    <row r="105" spans="1:37" ht="15.75" x14ac:dyDescent="0.25">
      <c r="A105" s="1">
        <v>2025</v>
      </c>
      <c r="B105" s="1">
        <v>2</v>
      </c>
      <c r="C105" s="3">
        <v>45748</v>
      </c>
      <c r="D105" s="3">
        <v>45838</v>
      </c>
      <c r="E105" s="24">
        <v>0</v>
      </c>
      <c r="F105" s="20"/>
      <c r="G105" s="20">
        <f t="shared" si="101"/>
        <v>2560000</v>
      </c>
      <c r="H105" s="20">
        <f t="shared" si="102"/>
        <v>0</v>
      </c>
      <c r="I105" s="27">
        <f t="shared" si="84"/>
        <v>0</v>
      </c>
      <c r="J105" s="12">
        <v>0</v>
      </c>
      <c r="K105" s="8"/>
      <c r="L105" s="8">
        <f t="shared" ref="L105" si="110">L104+J105</f>
        <v>80000</v>
      </c>
      <c r="M105" s="8">
        <f t="shared" si="103"/>
        <v>0</v>
      </c>
      <c r="N105" s="19">
        <f t="shared" si="104"/>
        <v>0</v>
      </c>
      <c r="O105" s="12">
        <v>0</v>
      </c>
      <c r="P105" s="8"/>
      <c r="Q105" s="8">
        <f t="shared" si="82"/>
        <v>560000</v>
      </c>
      <c r="R105" s="8">
        <f t="shared" si="83"/>
        <v>0</v>
      </c>
      <c r="S105" s="19">
        <f t="shared" si="105"/>
        <v>0</v>
      </c>
      <c r="T105" s="12">
        <v>0</v>
      </c>
      <c r="U105" s="8"/>
      <c r="V105" s="8">
        <f t="shared" ref="V105" si="111">V104+T105</f>
        <v>1120000</v>
      </c>
      <c r="W105" s="8">
        <f t="shared" si="106"/>
        <v>0</v>
      </c>
      <c r="X105" s="19">
        <f t="shared" si="107"/>
        <v>0</v>
      </c>
      <c r="Y105" s="12">
        <v>0</v>
      </c>
      <c r="Z105" s="8"/>
      <c r="AA105" s="8">
        <f t="shared" ref="AA105" si="112">AA104+Y105</f>
        <v>7999.9999999999991</v>
      </c>
      <c r="AB105" s="8">
        <f t="shared" si="108"/>
        <v>0</v>
      </c>
      <c r="AC105" s="19">
        <f t="shared" si="109"/>
        <v>0</v>
      </c>
      <c r="AD105" s="16"/>
      <c r="AE105" s="2"/>
      <c r="AF105" s="101">
        <f t="shared" si="74"/>
        <v>0</v>
      </c>
      <c r="AG105" s="101">
        <f t="shared" si="75"/>
        <v>0</v>
      </c>
      <c r="AH105" s="101">
        <f t="shared" si="98"/>
        <v>0</v>
      </c>
      <c r="AI105" s="101">
        <f>AG105</f>
        <v>0</v>
      </c>
      <c r="AJ105" s="101">
        <f t="shared" si="99"/>
        <v>0</v>
      </c>
      <c r="AK105" s="101">
        <f>AI105</f>
        <v>0</v>
      </c>
    </row>
    <row r="106" spans="1:37" ht="15.75" x14ac:dyDescent="0.25">
      <c r="A106" s="1">
        <v>2025</v>
      </c>
      <c r="B106" s="1">
        <v>3</v>
      </c>
      <c r="C106" s="3">
        <v>45839</v>
      </c>
      <c r="D106" s="3">
        <v>45930</v>
      </c>
      <c r="E106" s="24">
        <v>0</v>
      </c>
      <c r="F106" s="20"/>
      <c r="G106" s="20">
        <f t="shared" si="101"/>
        <v>2560000</v>
      </c>
      <c r="H106" s="20">
        <f t="shared" si="102"/>
        <v>0</v>
      </c>
      <c r="I106" s="27">
        <f t="shared" si="84"/>
        <v>0</v>
      </c>
      <c r="J106" s="12">
        <v>0</v>
      </c>
      <c r="K106" s="8"/>
      <c r="L106" s="8">
        <f>L105+J106</f>
        <v>80000</v>
      </c>
      <c r="M106" s="8">
        <f t="shared" si="103"/>
        <v>0</v>
      </c>
      <c r="N106" s="19">
        <f t="shared" si="104"/>
        <v>0</v>
      </c>
      <c r="O106" s="12">
        <v>0</v>
      </c>
      <c r="P106" s="8"/>
      <c r="Q106" s="8">
        <f t="shared" si="82"/>
        <v>560000</v>
      </c>
      <c r="R106" s="8">
        <f t="shared" si="83"/>
        <v>0</v>
      </c>
      <c r="S106" s="19">
        <f t="shared" si="105"/>
        <v>0</v>
      </c>
      <c r="T106" s="12">
        <v>0</v>
      </c>
      <c r="U106" s="8"/>
      <c r="V106" s="8">
        <f>V105+T106</f>
        <v>1120000</v>
      </c>
      <c r="W106" s="8">
        <f t="shared" si="106"/>
        <v>0</v>
      </c>
      <c r="X106" s="19">
        <f t="shared" si="107"/>
        <v>0</v>
      </c>
      <c r="Y106" s="12">
        <v>0</v>
      </c>
      <c r="Z106" s="8"/>
      <c r="AA106" s="8">
        <f>AA105+Y106</f>
        <v>7999.9999999999991</v>
      </c>
      <c r="AB106" s="8">
        <f t="shared" si="108"/>
        <v>0</v>
      </c>
      <c r="AC106" s="19">
        <f t="shared" si="109"/>
        <v>0</v>
      </c>
      <c r="AD106" s="16"/>
      <c r="AE106" s="2"/>
      <c r="AF106" s="101">
        <f t="shared" si="74"/>
        <v>0</v>
      </c>
      <c r="AG106" s="101">
        <f t="shared" si="75"/>
        <v>0</v>
      </c>
      <c r="AH106" s="101">
        <f t="shared" si="98"/>
        <v>0</v>
      </c>
      <c r="AI106" s="101">
        <f t="shared" ref="AI106:AI119" si="113">AG106</f>
        <v>0</v>
      </c>
      <c r="AJ106" s="101">
        <f t="shared" si="99"/>
        <v>0</v>
      </c>
      <c r="AK106" s="101">
        <f t="shared" ref="AK106:AK119" si="114">AI106</f>
        <v>0</v>
      </c>
    </row>
    <row r="107" spans="1:37" ht="15.75" x14ac:dyDescent="0.25">
      <c r="A107" s="1">
        <v>2025</v>
      </c>
      <c r="B107" s="1">
        <v>4</v>
      </c>
      <c r="C107" s="3">
        <v>45931</v>
      </c>
      <c r="D107" s="3">
        <v>46022</v>
      </c>
      <c r="E107" s="24">
        <v>0</v>
      </c>
      <c r="F107" s="20"/>
      <c r="G107" s="20">
        <f t="shared" si="101"/>
        <v>2560000</v>
      </c>
      <c r="H107" s="20">
        <f t="shared" si="102"/>
        <v>0</v>
      </c>
      <c r="I107" s="27">
        <f t="shared" si="84"/>
        <v>0</v>
      </c>
      <c r="J107" s="12">
        <v>0</v>
      </c>
      <c r="K107" s="8"/>
      <c r="L107" s="8">
        <f t="shared" ref="L107:L118" si="115">L106+J107</f>
        <v>80000</v>
      </c>
      <c r="M107" s="8">
        <f t="shared" si="103"/>
        <v>0</v>
      </c>
      <c r="N107" s="19">
        <f t="shared" si="104"/>
        <v>0</v>
      </c>
      <c r="O107" s="12">
        <v>0</v>
      </c>
      <c r="P107" s="8"/>
      <c r="Q107" s="8">
        <f t="shared" si="82"/>
        <v>560000</v>
      </c>
      <c r="R107" s="8">
        <f t="shared" si="83"/>
        <v>0</v>
      </c>
      <c r="S107" s="19">
        <f t="shared" si="105"/>
        <v>0</v>
      </c>
      <c r="T107" s="12">
        <v>0</v>
      </c>
      <c r="U107" s="8"/>
      <c r="V107" s="8">
        <f t="shared" ref="V107:V118" si="116">V106+T107</f>
        <v>1120000</v>
      </c>
      <c r="W107" s="8">
        <f t="shared" si="106"/>
        <v>0</v>
      </c>
      <c r="X107" s="19">
        <f t="shared" si="107"/>
        <v>0</v>
      </c>
      <c r="Y107" s="12">
        <v>0</v>
      </c>
      <c r="Z107" s="8"/>
      <c r="AA107" s="8">
        <f t="shared" ref="AA107:AA118" si="117">AA106+Y107</f>
        <v>7999.9999999999991</v>
      </c>
      <c r="AB107" s="8">
        <f t="shared" si="108"/>
        <v>0</v>
      </c>
      <c r="AC107" s="19">
        <f t="shared" si="109"/>
        <v>0</v>
      </c>
      <c r="AD107" s="16"/>
      <c r="AE107" s="2"/>
      <c r="AF107" s="101">
        <f t="shared" si="74"/>
        <v>0</v>
      </c>
      <c r="AG107" s="101">
        <f t="shared" si="75"/>
        <v>0</v>
      </c>
      <c r="AH107" s="101">
        <f t="shared" si="98"/>
        <v>0</v>
      </c>
      <c r="AI107" s="101">
        <f t="shared" si="113"/>
        <v>0</v>
      </c>
      <c r="AJ107" s="101">
        <f t="shared" si="99"/>
        <v>0</v>
      </c>
      <c r="AK107" s="101">
        <f t="shared" si="114"/>
        <v>0</v>
      </c>
    </row>
    <row r="108" spans="1:37" ht="15.75" x14ac:dyDescent="0.25">
      <c r="A108" s="1">
        <v>2026</v>
      </c>
      <c r="B108" s="1">
        <v>1</v>
      </c>
      <c r="C108" s="3">
        <v>46023</v>
      </c>
      <c r="D108" s="3">
        <v>46112</v>
      </c>
      <c r="E108" s="24">
        <v>0</v>
      </c>
      <c r="F108" s="20"/>
      <c r="G108" s="20">
        <f t="shared" si="101"/>
        <v>2560000</v>
      </c>
      <c r="H108" s="20">
        <f t="shared" si="102"/>
        <v>0</v>
      </c>
      <c r="I108" s="27">
        <f t="shared" si="84"/>
        <v>0</v>
      </c>
      <c r="J108" s="12">
        <v>0</v>
      </c>
      <c r="K108" s="8"/>
      <c r="L108" s="8">
        <f t="shared" si="115"/>
        <v>80000</v>
      </c>
      <c r="M108" s="8">
        <f t="shared" si="103"/>
        <v>0</v>
      </c>
      <c r="N108" s="19">
        <f t="shared" si="104"/>
        <v>0</v>
      </c>
      <c r="O108" s="12">
        <v>0</v>
      </c>
      <c r="P108" s="8"/>
      <c r="Q108" s="8">
        <f t="shared" si="82"/>
        <v>560000</v>
      </c>
      <c r="R108" s="8">
        <f t="shared" si="83"/>
        <v>0</v>
      </c>
      <c r="S108" s="19">
        <f t="shared" si="105"/>
        <v>0</v>
      </c>
      <c r="T108" s="12">
        <v>0</v>
      </c>
      <c r="U108" s="8"/>
      <c r="V108" s="8">
        <f t="shared" si="116"/>
        <v>1120000</v>
      </c>
      <c r="W108" s="8">
        <f t="shared" si="106"/>
        <v>0</v>
      </c>
      <c r="X108" s="19">
        <f t="shared" si="107"/>
        <v>0</v>
      </c>
      <c r="Y108" s="12">
        <v>0</v>
      </c>
      <c r="Z108" s="8"/>
      <c r="AA108" s="8">
        <f t="shared" si="117"/>
        <v>7999.9999999999991</v>
      </c>
      <c r="AB108" s="8">
        <f t="shared" si="108"/>
        <v>0</v>
      </c>
      <c r="AC108" s="19">
        <f t="shared" si="109"/>
        <v>0</v>
      </c>
      <c r="AD108" s="16"/>
      <c r="AE108" s="2"/>
      <c r="AF108" s="101">
        <f t="shared" si="74"/>
        <v>0</v>
      </c>
      <c r="AG108" s="101">
        <f t="shared" si="75"/>
        <v>0</v>
      </c>
      <c r="AH108" s="101">
        <f t="shared" si="98"/>
        <v>0</v>
      </c>
      <c r="AI108" s="101">
        <f t="shared" si="113"/>
        <v>0</v>
      </c>
      <c r="AJ108" s="101">
        <f t="shared" si="99"/>
        <v>0</v>
      </c>
      <c r="AK108" s="101">
        <f t="shared" si="114"/>
        <v>0</v>
      </c>
    </row>
    <row r="109" spans="1:37" ht="15.75" x14ac:dyDescent="0.25">
      <c r="A109" s="1">
        <v>2026</v>
      </c>
      <c r="B109" s="1">
        <v>2</v>
      </c>
      <c r="C109" s="3">
        <v>46113</v>
      </c>
      <c r="D109" s="3">
        <v>46203</v>
      </c>
      <c r="E109" s="24">
        <v>0</v>
      </c>
      <c r="F109" s="20"/>
      <c r="G109" s="20">
        <f t="shared" si="101"/>
        <v>2560000</v>
      </c>
      <c r="H109" s="20">
        <f t="shared" si="102"/>
        <v>0</v>
      </c>
      <c r="I109" s="27">
        <f t="shared" si="84"/>
        <v>0</v>
      </c>
      <c r="J109" s="12">
        <v>0</v>
      </c>
      <c r="K109" s="8"/>
      <c r="L109" s="8">
        <f t="shared" si="115"/>
        <v>80000</v>
      </c>
      <c r="M109" s="8">
        <f t="shared" si="103"/>
        <v>0</v>
      </c>
      <c r="N109" s="19">
        <f t="shared" si="104"/>
        <v>0</v>
      </c>
      <c r="O109" s="12">
        <v>0</v>
      </c>
      <c r="P109" s="8"/>
      <c r="Q109" s="8">
        <f t="shared" si="82"/>
        <v>560000</v>
      </c>
      <c r="R109" s="8">
        <f t="shared" si="83"/>
        <v>0</v>
      </c>
      <c r="S109" s="19">
        <f t="shared" si="105"/>
        <v>0</v>
      </c>
      <c r="T109" s="12">
        <v>0</v>
      </c>
      <c r="U109" s="8"/>
      <c r="V109" s="8">
        <f t="shared" si="116"/>
        <v>1120000</v>
      </c>
      <c r="W109" s="8">
        <f t="shared" si="106"/>
        <v>0</v>
      </c>
      <c r="X109" s="19">
        <f t="shared" si="107"/>
        <v>0</v>
      </c>
      <c r="Y109" s="12">
        <v>0</v>
      </c>
      <c r="Z109" s="8"/>
      <c r="AA109" s="8">
        <f t="shared" si="117"/>
        <v>7999.9999999999991</v>
      </c>
      <c r="AB109" s="8">
        <f t="shared" si="108"/>
        <v>0</v>
      </c>
      <c r="AC109" s="19">
        <f t="shared" si="109"/>
        <v>0</v>
      </c>
      <c r="AD109" s="16"/>
      <c r="AE109" s="2"/>
      <c r="AF109" s="101">
        <f t="shared" si="74"/>
        <v>0</v>
      </c>
      <c r="AG109" s="101">
        <f t="shared" si="75"/>
        <v>0</v>
      </c>
      <c r="AH109" s="101">
        <f t="shared" si="98"/>
        <v>0</v>
      </c>
      <c r="AI109" s="101">
        <f t="shared" si="113"/>
        <v>0</v>
      </c>
      <c r="AJ109" s="101">
        <f t="shared" si="99"/>
        <v>0</v>
      </c>
      <c r="AK109" s="101">
        <f t="shared" si="114"/>
        <v>0</v>
      </c>
    </row>
    <row r="110" spans="1:37" ht="15.75" x14ac:dyDescent="0.25">
      <c r="A110" s="1">
        <v>2026</v>
      </c>
      <c r="B110" s="1">
        <v>3</v>
      </c>
      <c r="C110" s="3">
        <v>46204</v>
      </c>
      <c r="D110" s="3">
        <v>46295</v>
      </c>
      <c r="E110" s="25">
        <v>0</v>
      </c>
      <c r="F110" s="21"/>
      <c r="G110" s="21">
        <f t="shared" si="101"/>
        <v>2560000</v>
      </c>
      <c r="H110" s="21">
        <f t="shared" si="102"/>
        <v>0</v>
      </c>
      <c r="I110" s="28">
        <f t="shared" si="84"/>
        <v>0</v>
      </c>
      <c r="J110" s="13">
        <v>0</v>
      </c>
      <c r="K110" s="5"/>
      <c r="L110" s="5">
        <f t="shared" si="115"/>
        <v>80000</v>
      </c>
      <c r="M110" s="5">
        <f t="shared" si="103"/>
        <v>0</v>
      </c>
      <c r="N110" s="19">
        <f t="shared" si="104"/>
        <v>0</v>
      </c>
      <c r="O110" s="13">
        <v>0</v>
      </c>
      <c r="P110" s="5"/>
      <c r="Q110" s="5">
        <f t="shared" si="82"/>
        <v>560000</v>
      </c>
      <c r="R110" s="5">
        <f t="shared" si="83"/>
        <v>0</v>
      </c>
      <c r="S110" s="19">
        <f t="shared" si="105"/>
        <v>0</v>
      </c>
      <c r="T110" s="13">
        <v>0</v>
      </c>
      <c r="U110" s="5"/>
      <c r="V110" s="5">
        <f t="shared" si="116"/>
        <v>1120000</v>
      </c>
      <c r="W110" s="5">
        <f t="shared" si="106"/>
        <v>0</v>
      </c>
      <c r="X110" s="19">
        <f t="shared" si="107"/>
        <v>0</v>
      </c>
      <c r="Y110" s="13">
        <v>0</v>
      </c>
      <c r="Z110" s="5"/>
      <c r="AA110" s="5">
        <f t="shared" si="117"/>
        <v>7999.9999999999991</v>
      </c>
      <c r="AB110" s="5">
        <f t="shared" si="108"/>
        <v>0</v>
      </c>
      <c r="AC110" s="19">
        <f t="shared" si="109"/>
        <v>0</v>
      </c>
      <c r="AD110" s="17"/>
      <c r="AE110" s="4"/>
      <c r="AF110" s="101">
        <f t="shared" si="74"/>
        <v>0</v>
      </c>
      <c r="AG110" s="101">
        <f t="shared" si="75"/>
        <v>0</v>
      </c>
      <c r="AH110" s="101">
        <f t="shared" si="98"/>
        <v>0</v>
      </c>
      <c r="AI110" s="101">
        <f t="shared" si="113"/>
        <v>0</v>
      </c>
      <c r="AJ110" s="101">
        <f t="shared" si="99"/>
        <v>0</v>
      </c>
      <c r="AK110" s="101">
        <f t="shared" si="114"/>
        <v>0</v>
      </c>
    </row>
    <row r="111" spans="1:37" ht="15.75" x14ac:dyDescent="0.25">
      <c r="A111" s="1">
        <v>2026</v>
      </c>
      <c r="B111" s="1">
        <v>4</v>
      </c>
      <c r="C111" s="3">
        <v>46296</v>
      </c>
      <c r="D111" s="3">
        <v>46387</v>
      </c>
      <c r="E111" s="25">
        <v>0</v>
      </c>
      <c r="F111" s="21"/>
      <c r="G111" s="21">
        <f t="shared" si="101"/>
        <v>2560000</v>
      </c>
      <c r="H111" s="21">
        <f t="shared" si="102"/>
        <v>0</v>
      </c>
      <c r="I111" s="28">
        <f t="shared" si="84"/>
        <v>0</v>
      </c>
      <c r="J111" s="13">
        <v>0</v>
      </c>
      <c r="K111" s="5"/>
      <c r="L111" s="5">
        <f t="shared" si="115"/>
        <v>80000</v>
      </c>
      <c r="M111" s="5">
        <f t="shared" si="103"/>
        <v>0</v>
      </c>
      <c r="N111" s="19">
        <f t="shared" si="104"/>
        <v>0</v>
      </c>
      <c r="O111" s="13">
        <v>0</v>
      </c>
      <c r="P111" s="5"/>
      <c r="Q111" s="5">
        <f t="shared" si="82"/>
        <v>560000</v>
      </c>
      <c r="R111" s="5">
        <f t="shared" si="83"/>
        <v>0</v>
      </c>
      <c r="S111" s="19">
        <f t="shared" si="105"/>
        <v>0</v>
      </c>
      <c r="T111" s="13">
        <v>0</v>
      </c>
      <c r="U111" s="5"/>
      <c r="V111" s="5">
        <f t="shared" si="116"/>
        <v>1120000</v>
      </c>
      <c r="W111" s="5">
        <f t="shared" si="106"/>
        <v>0</v>
      </c>
      <c r="X111" s="19">
        <f t="shared" si="107"/>
        <v>0</v>
      </c>
      <c r="Y111" s="13">
        <v>0</v>
      </c>
      <c r="Z111" s="5"/>
      <c r="AA111" s="5">
        <f t="shared" si="117"/>
        <v>7999.9999999999991</v>
      </c>
      <c r="AB111" s="5">
        <f t="shared" si="108"/>
        <v>0</v>
      </c>
      <c r="AC111" s="19">
        <f t="shared" si="109"/>
        <v>0</v>
      </c>
      <c r="AD111" s="17"/>
      <c r="AE111" s="4"/>
      <c r="AF111" s="101">
        <f t="shared" si="74"/>
        <v>0</v>
      </c>
      <c r="AG111" s="101">
        <f t="shared" si="75"/>
        <v>0</v>
      </c>
      <c r="AH111" s="101">
        <f t="shared" si="98"/>
        <v>0</v>
      </c>
      <c r="AI111" s="101">
        <f t="shared" si="113"/>
        <v>0</v>
      </c>
      <c r="AJ111" s="101">
        <f t="shared" si="99"/>
        <v>0</v>
      </c>
      <c r="AK111" s="101">
        <f t="shared" si="114"/>
        <v>0</v>
      </c>
    </row>
    <row r="112" spans="1:37" ht="15.75" x14ac:dyDescent="0.25">
      <c r="A112" s="1">
        <v>2027</v>
      </c>
      <c r="B112" s="1">
        <v>1</v>
      </c>
      <c r="C112" s="3">
        <v>46388</v>
      </c>
      <c r="D112" s="3">
        <v>46477</v>
      </c>
      <c r="E112" s="25">
        <v>0</v>
      </c>
      <c r="F112" s="21"/>
      <c r="G112" s="21">
        <f t="shared" si="101"/>
        <v>2560000</v>
      </c>
      <c r="H112" s="21">
        <f t="shared" si="102"/>
        <v>0</v>
      </c>
      <c r="I112" s="28">
        <f t="shared" si="84"/>
        <v>0</v>
      </c>
      <c r="J112" s="13">
        <v>0</v>
      </c>
      <c r="K112" s="5"/>
      <c r="L112" s="5">
        <f t="shared" si="115"/>
        <v>80000</v>
      </c>
      <c r="M112" s="5">
        <f t="shared" si="103"/>
        <v>0</v>
      </c>
      <c r="N112" s="19">
        <f t="shared" si="104"/>
        <v>0</v>
      </c>
      <c r="O112" s="13">
        <v>0</v>
      </c>
      <c r="P112" s="5"/>
      <c r="Q112" s="5">
        <f t="shared" si="82"/>
        <v>560000</v>
      </c>
      <c r="R112" s="5">
        <f t="shared" si="83"/>
        <v>0</v>
      </c>
      <c r="S112" s="19">
        <f t="shared" si="105"/>
        <v>0</v>
      </c>
      <c r="T112" s="13">
        <v>0</v>
      </c>
      <c r="U112" s="5"/>
      <c r="V112" s="5">
        <f t="shared" si="116"/>
        <v>1120000</v>
      </c>
      <c r="W112" s="5">
        <f t="shared" si="106"/>
        <v>0</v>
      </c>
      <c r="X112" s="19">
        <f t="shared" si="107"/>
        <v>0</v>
      </c>
      <c r="Y112" s="13">
        <v>0</v>
      </c>
      <c r="Z112" s="5"/>
      <c r="AA112" s="5">
        <f t="shared" si="117"/>
        <v>7999.9999999999991</v>
      </c>
      <c r="AB112" s="5">
        <f t="shared" si="108"/>
        <v>0</v>
      </c>
      <c r="AC112" s="19">
        <f t="shared" si="109"/>
        <v>0</v>
      </c>
      <c r="AD112" s="17"/>
      <c r="AE112" s="4"/>
      <c r="AF112" s="101">
        <f t="shared" si="74"/>
        <v>0</v>
      </c>
      <c r="AG112" s="101">
        <f t="shared" si="75"/>
        <v>0</v>
      </c>
      <c r="AH112" s="101">
        <f t="shared" si="98"/>
        <v>0</v>
      </c>
      <c r="AI112" s="101">
        <f t="shared" si="113"/>
        <v>0</v>
      </c>
      <c r="AJ112" s="101">
        <f t="shared" si="99"/>
        <v>0</v>
      </c>
      <c r="AK112" s="101">
        <f t="shared" si="114"/>
        <v>0</v>
      </c>
    </row>
    <row r="113" spans="1:37" ht="15.75" x14ac:dyDescent="0.25">
      <c r="A113" s="1">
        <v>2027</v>
      </c>
      <c r="B113" s="1">
        <v>2</v>
      </c>
      <c r="C113" s="3">
        <v>46478</v>
      </c>
      <c r="D113" s="3">
        <v>46568</v>
      </c>
      <c r="E113" s="25">
        <v>0</v>
      </c>
      <c r="F113" s="21"/>
      <c r="G113" s="21">
        <f t="shared" si="101"/>
        <v>2560000</v>
      </c>
      <c r="H113" s="21">
        <f t="shared" si="102"/>
        <v>0</v>
      </c>
      <c r="I113" s="28">
        <f t="shared" si="84"/>
        <v>0</v>
      </c>
      <c r="J113" s="13">
        <v>0</v>
      </c>
      <c r="K113" s="5"/>
      <c r="L113" s="5">
        <f t="shared" si="115"/>
        <v>80000</v>
      </c>
      <c r="M113" s="5">
        <f t="shared" si="103"/>
        <v>0</v>
      </c>
      <c r="N113" s="19">
        <f t="shared" si="104"/>
        <v>0</v>
      </c>
      <c r="O113" s="13">
        <v>0</v>
      </c>
      <c r="P113" s="5"/>
      <c r="Q113" s="5">
        <f t="shared" si="82"/>
        <v>560000</v>
      </c>
      <c r="R113" s="5">
        <f t="shared" si="83"/>
        <v>0</v>
      </c>
      <c r="S113" s="19">
        <f t="shared" si="105"/>
        <v>0</v>
      </c>
      <c r="T113" s="13">
        <v>0</v>
      </c>
      <c r="U113" s="5"/>
      <c r="V113" s="5">
        <f t="shared" si="116"/>
        <v>1120000</v>
      </c>
      <c r="W113" s="5">
        <f t="shared" si="106"/>
        <v>0</v>
      </c>
      <c r="X113" s="19">
        <f t="shared" si="107"/>
        <v>0</v>
      </c>
      <c r="Y113" s="13">
        <v>0</v>
      </c>
      <c r="Z113" s="5"/>
      <c r="AA113" s="5">
        <f t="shared" si="117"/>
        <v>7999.9999999999991</v>
      </c>
      <c r="AB113" s="5">
        <f t="shared" si="108"/>
        <v>0</v>
      </c>
      <c r="AC113" s="19">
        <f t="shared" si="109"/>
        <v>0</v>
      </c>
      <c r="AD113" s="17"/>
      <c r="AE113" s="4"/>
      <c r="AF113" s="101">
        <f t="shared" si="74"/>
        <v>0</v>
      </c>
      <c r="AG113" s="101">
        <f t="shared" si="75"/>
        <v>0</v>
      </c>
      <c r="AH113" s="101">
        <f t="shared" si="98"/>
        <v>0</v>
      </c>
      <c r="AI113" s="101">
        <f t="shared" si="113"/>
        <v>0</v>
      </c>
      <c r="AJ113" s="101">
        <f t="shared" si="99"/>
        <v>0</v>
      </c>
      <c r="AK113" s="101">
        <f t="shared" si="114"/>
        <v>0</v>
      </c>
    </row>
    <row r="114" spans="1:37" ht="15.75" x14ac:dyDescent="0.25">
      <c r="A114" s="1">
        <v>2027</v>
      </c>
      <c r="B114" s="1">
        <v>3</v>
      </c>
      <c r="C114" s="3">
        <v>46569</v>
      </c>
      <c r="D114" s="3">
        <v>46660</v>
      </c>
      <c r="E114" s="25">
        <v>0</v>
      </c>
      <c r="F114" s="21"/>
      <c r="G114" s="21">
        <f t="shared" si="101"/>
        <v>2560000</v>
      </c>
      <c r="H114" s="21">
        <f t="shared" si="102"/>
        <v>0</v>
      </c>
      <c r="I114" s="28">
        <f t="shared" si="84"/>
        <v>0</v>
      </c>
      <c r="J114" s="13">
        <v>0</v>
      </c>
      <c r="K114" s="5"/>
      <c r="L114" s="5">
        <f t="shared" si="115"/>
        <v>80000</v>
      </c>
      <c r="M114" s="5">
        <f t="shared" si="103"/>
        <v>0</v>
      </c>
      <c r="N114" s="19">
        <f t="shared" si="104"/>
        <v>0</v>
      </c>
      <c r="O114" s="13">
        <v>0</v>
      </c>
      <c r="P114" s="5"/>
      <c r="Q114" s="5">
        <f t="shared" si="82"/>
        <v>560000</v>
      </c>
      <c r="R114" s="5">
        <f t="shared" si="83"/>
        <v>0</v>
      </c>
      <c r="S114" s="19">
        <f t="shared" si="105"/>
        <v>0</v>
      </c>
      <c r="T114" s="13">
        <v>0</v>
      </c>
      <c r="U114" s="5"/>
      <c r="V114" s="5">
        <f t="shared" si="116"/>
        <v>1120000</v>
      </c>
      <c r="W114" s="5">
        <f t="shared" si="106"/>
        <v>0</v>
      </c>
      <c r="X114" s="19">
        <f t="shared" si="107"/>
        <v>0</v>
      </c>
      <c r="Y114" s="13">
        <v>0</v>
      </c>
      <c r="Z114" s="5"/>
      <c r="AA114" s="5">
        <f t="shared" si="117"/>
        <v>7999.9999999999991</v>
      </c>
      <c r="AB114" s="5">
        <f t="shared" si="108"/>
        <v>0</v>
      </c>
      <c r="AC114" s="19">
        <f t="shared" si="109"/>
        <v>0</v>
      </c>
      <c r="AD114" s="17"/>
      <c r="AE114" s="4"/>
      <c r="AF114" s="101">
        <f t="shared" si="74"/>
        <v>0</v>
      </c>
      <c r="AG114" s="101">
        <f t="shared" si="75"/>
        <v>0</v>
      </c>
      <c r="AH114" s="101">
        <f t="shared" si="98"/>
        <v>0</v>
      </c>
      <c r="AI114" s="101">
        <f t="shared" si="113"/>
        <v>0</v>
      </c>
      <c r="AJ114" s="101">
        <f t="shared" si="99"/>
        <v>0</v>
      </c>
      <c r="AK114" s="101">
        <f t="shared" si="114"/>
        <v>0</v>
      </c>
    </row>
    <row r="115" spans="1:37" ht="15.75" x14ac:dyDescent="0.25">
      <c r="A115" s="1">
        <v>2027</v>
      </c>
      <c r="B115" s="1">
        <v>4</v>
      </c>
      <c r="C115" s="3">
        <v>46661</v>
      </c>
      <c r="D115" s="3">
        <v>46752</v>
      </c>
      <c r="E115" s="25">
        <v>0</v>
      </c>
      <c r="F115" s="21"/>
      <c r="G115" s="21">
        <f t="shared" si="101"/>
        <v>2560000</v>
      </c>
      <c r="H115" s="21">
        <f t="shared" si="102"/>
        <v>0</v>
      </c>
      <c r="I115" s="28">
        <f t="shared" si="84"/>
        <v>0</v>
      </c>
      <c r="J115" s="13">
        <v>0</v>
      </c>
      <c r="K115" s="5"/>
      <c r="L115" s="5">
        <f t="shared" si="115"/>
        <v>80000</v>
      </c>
      <c r="M115" s="5">
        <f t="shared" si="103"/>
        <v>0</v>
      </c>
      <c r="N115" s="19">
        <f t="shared" si="104"/>
        <v>0</v>
      </c>
      <c r="O115" s="13">
        <v>0</v>
      </c>
      <c r="P115" s="5"/>
      <c r="Q115" s="5">
        <f t="shared" si="82"/>
        <v>560000</v>
      </c>
      <c r="R115" s="5">
        <f t="shared" si="83"/>
        <v>0</v>
      </c>
      <c r="S115" s="19">
        <f t="shared" si="105"/>
        <v>0</v>
      </c>
      <c r="T115" s="13">
        <v>0</v>
      </c>
      <c r="U115" s="5"/>
      <c r="V115" s="5">
        <f t="shared" si="116"/>
        <v>1120000</v>
      </c>
      <c r="W115" s="5">
        <f t="shared" si="106"/>
        <v>0</v>
      </c>
      <c r="X115" s="19">
        <f t="shared" si="107"/>
        <v>0</v>
      </c>
      <c r="Y115" s="13">
        <v>0</v>
      </c>
      <c r="Z115" s="5"/>
      <c r="AA115" s="5">
        <f t="shared" si="117"/>
        <v>7999.9999999999991</v>
      </c>
      <c r="AB115" s="5">
        <f t="shared" si="108"/>
        <v>0</v>
      </c>
      <c r="AC115" s="19">
        <f t="shared" si="109"/>
        <v>0</v>
      </c>
      <c r="AD115" s="17"/>
      <c r="AE115" s="4"/>
      <c r="AF115" s="101">
        <f t="shared" si="74"/>
        <v>0</v>
      </c>
      <c r="AG115" s="101">
        <f t="shared" si="75"/>
        <v>0</v>
      </c>
      <c r="AH115" s="101">
        <f t="shared" si="98"/>
        <v>0</v>
      </c>
      <c r="AI115" s="101">
        <f t="shared" si="113"/>
        <v>0</v>
      </c>
      <c r="AJ115" s="101">
        <f t="shared" si="99"/>
        <v>0</v>
      </c>
      <c r="AK115" s="101">
        <f t="shared" si="114"/>
        <v>0</v>
      </c>
    </row>
    <row r="116" spans="1:37" ht="15.75" x14ac:dyDescent="0.25">
      <c r="A116" s="1">
        <v>2028</v>
      </c>
      <c r="B116" s="1">
        <v>1</v>
      </c>
      <c r="C116" s="3">
        <v>46753</v>
      </c>
      <c r="D116" s="3">
        <v>46843</v>
      </c>
      <c r="E116" s="25">
        <v>0</v>
      </c>
      <c r="F116" s="21"/>
      <c r="G116" s="21">
        <f t="shared" si="101"/>
        <v>2560000</v>
      </c>
      <c r="H116" s="21">
        <f t="shared" si="102"/>
        <v>0</v>
      </c>
      <c r="I116" s="28">
        <f>H116/G116</f>
        <v>0</v>
      </c>
      <c r="J116" s="13">
        <v>0</v>
      </c>
      <c r="K116" s="5"/>
      <c r="L116" s="5">
        <f t="shared" si="115"/>
        <v>80000</v>
      </c>
      <c r="M116" s="5">
        <f t="shared" si="103"/>
        <v>0</v>
      </c>
      <c r="N116" s="19">
        <f t="shared" si="104"/>
        <v>0</v>
      </c>
      <c r="O116" s="13">
        <v>0</v>
      </c>
      <c r="P116" s="5"/>
      <c r="Q116" s="5">
        <f t="shared" si="82"/>
        <v>560000</v>
      </c>
      <c r="R116" s="5">
        <f t="shared" si="83"/>
        <v>0</v>
      </c>
      <c r="S116" s="19">
        <f t="shared" si="105"/>
        <v>0</v>
      </c>
      <c r="T116" s="13">
        <v>0</v>
      </c>
      <c r="U116" s="5"/>
      <c r="V116" s="5">
        <f t="shared" si="116"/>
        <v>1120000</v>
      </c>
      <c r="W116" s="5">
        <f t="shared" si="106"/>
        <v>0</v>
      </c>
      <c r="X116" s="19">
        <f t="shared" si="107"/>
        <v>0</v>
      </c>
      <c r="Y116" s="13">
        <v>0</v>
      </c>
      <c r="Z116" s="5"/>
      <c r="AA116" s="5">
        <f t="shared" si="117"/>
        <v>7999.9999999999991</v>
      </c>
      <c r="AB116" s="5">
        <f t="shared" si="108"/>
        <v>0</v>
      </c>
      <c r="AC116" s="19">
        <f t="shared" si="109"/>
        <v>0</v>
      </c>
      <c r="AD116" s="17"/>
      <c r="AE116" s="4"/>
      <c r="AF116" s="101">
        <f t="shared" si="74"/>
        <v>0</v>
      </c>
      <c r="AG116" s="101">
        <f t="shared" si="75"/>
        <v>0</v>
      </c>
      <c r="AH116" s="101">
        <f t="shared" si="98"/>
        <v>0</v>
      </c>
      <c r="AI116" s="101">
        <f t="shared" si="113"/>
        <v>0</v>
      </c>
      <c r="AJ116" s="101">
        <f t="shared" si="99"/>
        <v>0</v>
      </c>
      <c r="AK116" s="101">
        <f t="shared" si="114"/>
        <v>0</v>
      </c>
    </row>
    <row r="117" spans="1:37" ht="15.75" x14ac:dyDescent="0.25">
      <c r="A117" s="1">
        <v>2028</v>
      </c>
      <c r="B117" s="1">
        <v>2</v>
      </c>
      <c r="C117" s="3">
        <v>46844</v>
      </c>
      <c r="D117" s="3">
        <v>46934</v>
      </c>
      <c r="E117" s="25">
        <v>0</v>
      </c>
      <c r="F117" s="21"/>
      <c r="G117" s="21">
        <f t="shared" si="101"/>
        <v>2560000</v>
      </c>
      <c r="H117" s="21">
        <f t="shared" si="102"/>
        <v>0</v>
      </c>
      <c r="I117" s="28">
        <f t="shared" ref="I117:I118" si="118">H117/G117</f>
        <v>0</v>
      </c>
      <c r="J117" s="13">
        <v>0</v>
      </c>
      <c r="K117" s="5"/>
      <c r="L117" s="5">
        <f t="shared" si="115"/>
        <v>80000</v>
      </c>
      <c r="M117" s="5">
        <f t="shared" si="103"/>
        <v>0</v>
      </c>
      <c r="N117" s="19">
        <f t="shared" si="104"/>
        <v>0</v>
      </c>
      <c r="O117" s="13">
        <v>0</v>
      </c>
      <c r="P117" s="5"/>
      <c r="Q117" s="5">
        <f t="shared" si="82"/>
        <v>560000</v>
      </c>
      <c r="R117" s="5">
        <f t="shared" si="83"/>
        <v>0</v>
      </c>
      <c r="S117" s="19">
        <f t="shared" si="105"/>
        <v>0</v>
      </c>
      <c r="T117" s="13">
        <v>0</v>
      </c>
      <c r="U117" s="5"/>
      <c r="V117" s="5">
        <f t="shared" si="116"/>
        <v>1120000</v>
      </c>
      <c r="W117" s="5">
        <f t="shared" si="106"/>
        <v>0</v>
      </c>
      <c r="X117" s="19">
        <f t="shared" si="107"/>
        <v>0</v>
      </c>
      <c r="Y117" s="13">
        <v>0</v>
      </c>
      <c r="Z117" s="5"/>
      <c r="AA117" s="5">
        <f t="shared" si="117"/>
        <v>7999.9999999999991</v>
      </c>
      <c r="AB117" s="5">
        <f t="shared" si="108"/>
        <v>0</v>
      </c>
      <c r="AC117" s="19">
        <f t="shared" si="109"/>
        <v>0</v>
      </c>
      <c r="AD117" s="17"/>
      <c r="AE117" s="4"/>
      <c r="AF117" s="101">
        <f t="shared" si="74"/>
        <v>0</v>
      </c>
      <c r="AG117" s="101">
        <f t="shared" si="75"/>
        <v>0</v>
      </c>
      <c r="AH117" s="101">
        <f t="shared" si="98"/>
        <v>0</v>
      </c>
      <c r="AI117" s="101">
        <f t="shared" si="113"/>
        <v>0</v>
      </c>
      <c r="AJ117" s="101">
        <f t="shared" si="99"/>
        <v>0</v>
      </c>
      <c r="AK117" s="101">
        <f t="shared" si="114"/>
        <v>0</v>
      </c>
    </row>
    <row r="118" spans="1:37" ht="15.75" x14ac:dyDescent="0.25">
      <c r="A118" s="1">
        <v>2028</v>
      </c>
      <c r="B118" s="1">
        <v>3</v>
      </c>
      <c r="C118" s="3">
        <v>46935</v>
      </c>
      <c r="D118" s="3">
        <v>47026</v>
      </c>
      <c r="E118" s="25">
        <v>0</v>
      </c>
      <c r="F118" s="21"/>
      <c r="G118" s="21">
        <f t="shared" si="101"/>
        <v>2560000</v>
      </c>
      <c r="H118" s="21">
        <f>SUM(H117+F118)</f>
        <v>0</v>
      </c>
      <c r="I118" s="28">
        <f t="shared" si="118"/>
        <v>0</v>
      </c>
      <c r="J118" s="13">
        <v>0</v>
      </c>
      <c r="K118" s="18"/>
      <c r="L118" s="18">
        <f t="shared" si="115"/>
        <v>80000</v>
      </c>
      <c r="M118" s="18">
        <f t="shared" si="103"/>
        <v>0</v>
      </c>
      <c r="N118" s="19">
        <f t="shared" si="104"/>
        <v>0</v>
      </c>
      <c r="O118" s="13">
        <v>0</v>
      </c>
      <c r="P118" s="18"/>
      <c r="Q118" s="18">
        <f t="shared" si="82"/>
        <v>560000</v>
      </c>
      <c r="R118" s="18">
        <f t="shared" si="83"/>
        <v>0</v>
      </c>
      <c r="S118" s="19">
        <f t="shared" si="105"/>
        <v>0</v>
      </c>
      <c r="T118" s="13">
        <v>0</v>
      </c>
      <c r="U118" s="18"/>
      <c r="V118" s="18">
        <f t="shared" si="116"/>
        <v>1120000</v>
      </c>
      <c r="W118" s="18">
        <f t="shared" si="106"/>
        <v>0</v>
      </c>
      <c r="X118" s="19">
        <f t="shared" si="107"/>
        <v>0</v>
      </c>
      <c r="Y118" s="13">
        <v>0</v>
      </c>
      <c r="Z118" s="18"/>
      <c r="AA118" s="18">
        <f t="shared" si="117"/>
        <v>7999.9999999999991</v>
      </c>
      <c r="AB118" s="18">
        <f t="shared" si="108"/>
        <v>0</v>
      </c>
      <c r="AC118" s="19">
        <f t="shared" si="109"/>
        <v>0</v>
      </c>
      <c r="AD118" s="17"/>
      <c r="AE118" s="4"/>
      <c r="AF118" s="101">
        <f t="shared" si="74"/>
        <v>0</v>
      </c>
      <c r="AG118" s="101">
        <f t="shared" si="75"/>
        <v>0</v>
      </c>
      <c r="AH118" s="101">
        <f t="shared" si="98"/>
        <v>0</v>
      </c>
      <c r="AI118" s="101">
        <f t="shared" si="113"/>
        <v>0</v>
      </c>
      <c r="AJ118" s="101">
        <f t="shared" si="99"/>
        <v>0</v>
      </c>
      <c r="AK118" s="101">
        <f t="shared" si="114"/>
        <v>0</v>
      </c>
    </row>
    <row r="119" spans="1:37" ht="15.75" thickBot="1" x14ac:dyDescent="0.3">
      <c r="A119" s="40" t="s">
        <v>12</v>
      </c>
      <c r="B119" s="40"/>
      <c r="C119" s="40"/>
      <c r="D119" s="41"/>
      <c r="E119" s="42">
        <v>2560000</v>
      </c>
      <c r="F119" s="38">
        <f>SUM(F95:F118)</f>
        <v>0</v>
      </c>
      <c r="G119" s="38">
        <v>2000000</v>
      </c>
      <c r="H119" s="39">
        <f>H118</f>
        <v>0</v>
      </c>
      <c r="I119" s="49">
        <f>H119/G119</f>
        <v>0</v>
      </c>
      <c r="J119" s="43">
        <v>80000</v>
      </c>
      <c r="K119" s="50">
        <f>SUM(K95:K118)</f>
        <v>0</v>
      </c>
      <c r="L119" s="44">
        <f>L118</f>
        <v>80000</v>
      </c>
      <c r="M119" s="45">
        <f>M118</f>
        <v>0</v>
      </c>
      <c r="N119" s="46">
        <f>M119/L119</f>
        <v>0</v>
      </c>
      <c r="O119" s="43">
        <v>560000</v>
      </c>
      <c r="P119" s="50">
        <f>SUM(P95:P118)</f>
        <v>0</v>
      </c>
      <c r="Q119" s="44">
        <f>Q118</f>
        <v>560000</v>
      </c>
      <c r="R119" s="45">
        <f>R118</f>
        <v>0</v>
      </c>
      <c r="S119" s="46">
        <f t="shared" si="105"/>
        <v>0</v>
      </c>
      <c r="T119" s="43">
        <v>1120000</v>
      </c>
      <c r="U119" s="50">
        <f>SUM(U95:U118)</f>
        <v>0</v>
      </c>
      <c r="V119" s="44">
        <f>V118</f>
        <v>1120000</v>
      </c>
      <c r="W119" s="45">
        <f>W118</f>
        <v>0</v>
      </c>
      <c r="X119" s="46">
        <f>W119/V119</f>
        <v>0</v>
      </c>
      <c r="Y119" s="43">
        <v>8000</v>
      </c>
      <c r="Z119" s="50">
        <f>SUM(Z95:Z118)</f>
        <v>0</v>
      </c>
      <c r="AA119" s="44">
        <f>AA118</f>
        <v>7999.9999999999991</v>
      </c>
      <c r="AB119" s="45">
        <f>AB118</f>
        <v>0</v>
      </c>
      <c r="AC119" s="46">
        <f>AB119/AA119</f>
        <v>0</v>
      </c>
      <c r="AD119" s="47">
        <f>SUM(AD95:AD118)</f>
        <v>16</v>
      </c>
      <c r="AE119" s="47">
        <f>SUM(AE95:AE118)</f>
        <v>0</v>
      </c>
      <c r="AF119" s="101">
        <f t="shared" si="74"/>
        <v>16</v>
      </c>
      <c r="AG119" s="101">
        <f t="shared" si="75"/>
        <v>0</v>
      </c>
      <c r="AH119" s="101">
        <f t="shared" si="98"/>
        <v>16</v>
      </c>
      <c r="AI119" s="101">
        <f t="shared" si="113"/>
        <v>0</v>
      </c>
      <c r="AJ119" s="101">
        <f t="shared" si="99"/>
        <v>16</v>
      </c>
      <c r="AK119" s="101">
        <f t="shared" si="114"/>
        <v>0</v>
      </c>
    </row>
    <row r="120" spans="1:37" ht="15.75" thickTop="1" x14ac:dyDescent="0.25">
      <c r="A120" s="32"/>
      <c r="B120" s="32"/>
      <c r="C120" s="32"/>
      <c r="D120" s="32"/>
      <c r="E120" s="33"/>
      <c r="F120" s="33"/>
      <c r="G120" s="33"/>
      <c r="H120" s="34"/>
      <c r="I120" s="51"/>
      <c r="J120" s="35"/>
      <c r="K120" s="51"/>
      <c r="L120" s="33"/>
      <c r="M120" s="34"/>
      <c r="N120" s="48"/>
      <c r="O120" s="32"/>
      <c r="P120" s="32"/>
    </row>
    <row r="121" spans="1:37" x14ac:dyDescent="0.25">
      <c r="A121" s="32"/>
      <c r="B121" s="32"/>
      <c r="C121" s="32"/>
      <c r="D121" s="32"/>
      <c r="E121" s="33"/>
      <c r="F121" s="33"/>
      <c r="G121" s="33"/>
      <c r="H121" s="34"/>
      <c r="I121" s="51"/>
      <c r="J121" s="35"/>
      <c r="K121" s="51"/>
      <c r="L121" s="33"/>
      <c r="M121" s="34"/>
      <c r="N121" s="48"/>
      <c r="O121" s="32"/>
      <c r="P121" s="32"/>
    </row>
    <row r="122" spans="1:37" x14ac:dyDescent="0.25">
      <c r="A122" s="181" t="s">
        <v>33</v>
      </c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  <c r="AF122" s="181"/>
      <c r="AG122" s="181"/>
      <c r="AH122" s="181"/>
      <c r="AI122" s="181"/>
      <c r="AJ122" s="181"/>
      <c r="AK122" s="181"/>
    </row>
    <row r="123" spans="1:37" ht="15.75" thickBot="1" x14ac:dyDescent="0.3">
      <c r="A123" s="170" t="s">
        <v>0</v>
      </c>
      <c r="B123" s="171"/>
      <c r="C123" s="171"/>
      <c r="D123" s="171"/>
      <c r="E123" s="172" t="s">
        <v>22</v>
      </c>
      <c r="F123" s="172"/>
      <c r="G123" s="172"/>
      <c r="H123" s="172"/>
      <c r="I123" s="173"/>
      <c r="J123" s="174" t="s">
        <v>21</v>
      </c>
      <c r="K123" s="175"/>
      <c r="L123" s="175"/>
      <c r="M123" s="175"/>
      <c r="N123" s="176"/>
      <c r="O123" s="182" t="s">
        <v>149</v>
      </c>
      <c r="P123" s="182"/>
      <c r="Q123" s="182"/>
      <c r="R123" s="182"/>
      <c r="S123" s="182"/>
      <c r="T123" s="186" t="s">
        <v>29</v>
      </c>
      <c r="U123" s="187"/>
      <c r="V123" s="187"/>
      <c r="W123" s="187"/>
      <c r="X123" s="188"/>
      <c r="Y123" s="174" t="s">
        <v>30</v>
      </c>
      <c r="Z123" s="175"/>
      <c r="AA123" s="175"/>
      <c r="AB123" s="175"/>
      <c r="AC123" s="176"/>
      <c r="AD123" s="170"/>
      <c r="AE123" s="177"/>
      <c r="AF123" s="185" t="s">
        <v>77</v>
      </c>
      <c r="AG123" s="185"/>
      <c r="AH123" s="185"/>
      <c r="AI123" s="185"/>
      <c r="AJ123" s="185"/>
      <c r="AK123" s="185"/>
    </row>
    <row r="124" spans="1:37" ht="165.75" thickTop="1" x14ac:dyDescent="0.25">
      <c r="A124" s="9" t="s">
        <v>1</v>
      </c>
      <c r="B124" s="9" t="s">
        <v>2</v>
      </c>
      <c r="C124" s="9" t="s">
        <v>3</v>
      </c>
      <c r="D124" s="11" t="s">
        <v>9</v>
      </c>
      <c r="E124" s="22" t="s">
        <v>4</v>
      </c>
      <c r="F124" s="23" t="s">
        <v>6</v>
      </c>
      <c r="G124" s="23" t="s">
        <v>5</v>
      </c>
      <c r="H124" s="23" t="s">
        <v>7</v>
      </c>
      <c r="I124" s="26" t="s">
        <v>8</v>
      </c>
      <c r="J124" s="29" t="s">
        <v>4</v>
      </c>
      <c r="K124" s="30" t="s">
        <v>6</v>
      </c>
      <c r="L124" s="30" t="s">
        <v>5</v>
      </c>
      <c r="M124" s="30" t="s">
        <v>7</v>
      </c>
      <c r="N124" s="31" t="s">
        <v>8</v>
      </c>
      <c r="O124" s="108" t="s">
        <v>4</v>
      </c>
      <c r="P124" s="109" t="s">
        <v>6</v>
      </c>
      <c r="Q124" s="109" t="s">
        <v>5</v>
      </c>
      <c r="R124" s="109" t="s">
        <v>7</v>
      </c>
      <c r="S124" s="110" t="s">
        <v>8</v>
      </c>
      <c r="T124" s="29" t="s">
        <v>4</v>
      </c>
      <c r="U124" s="30" t="s">
        <v>6</v>
      </c>
      <c r="V124" s="30" t="s">
        <v>5</v>
      </c>
      <c r="W124" s="30" t="s">
        <v>7</v>
      </c>
      <c r="X124" s="31" t="s">
        <v>8</v>
      </c>
      <c r="Y124" s="29" t="s">
        <v>4</v>
      </c>
      <c r="Z124" s="30" t="s">
        <v>6</v>
      </c>
      <c r="AA124" s="30" t="s">
        <v>5</v>
      </c>
      <c r="AB124" s="30" t="s">
        <v>7</v>
      </c>
      <c r="AC124" s="31" t="s">
        <v>8</v>
      </c>
      <c r="AD124" s="15" t="s">
        <v>10</v>
      </c>
      <c r="AE124" s="10" t="s">
        <v>11</v>
      </c>
      <c r="AF124" s="113" t="s">
        <v>78</v>
      </c>
      <c r="AG124" s="113" t="s">
        <v>79</v>
      </c>
      <c r="AH124" s="113" t="s">
        <v>80</v>
      </c>
      <c r="AI124" s="113" t="s">
        <v>81</v>
      </c>
      <c r="AJ124" s="113" t="s">
        <v>82</v>
      </c>
      <c r="AK124" s="113" t="s">
        <v>83</v>
      </c>
    </row>
    <row r="125" spans="1:37" ht="15.75" x14ac:dyDescent="0.25">
      <c r="A125" s="68">
        <v>2022</v>
      </c>
      <c r="B125" s="68">
        <v>4</v>
      </c>
      <c r="C125" s="69">
        <v>44835</v>
      </c>
      <c r="D125" s="69">
        <v>44926</v>
      </c>
      <c r="E125" s="70">
        <v>0</v>
      </c>
      <c r="F125" s="70">
        <v>0</v>
      </c>
      <c r="G125" s="70">
        <v>0</v>
      </c>
      <c r="H125" s="70">
        <v>0</v>
      </c>
      <c r="I125" s="71">
        <v>0</v>
      </c>
      <c r="J125" s="70">
        <v>0</v>
      </c>
      <c r="K125" s="70">
        <v>0</v>
      </c>
      <c r="L125" s="70">
        <v>0</v>
      </c>
      <c r="M125" s="70">
        <v>0</v>
      </c>
      <c r="N125" s="71">
        <v>0</v>
      </c>
      <c r="O125" s="70">
        <v>0</v>
      </c>
      <c r="P125" s="70">
        <v>0</v>
      </c>
      <c r="Q125" s="70">
        <v>0</v>
      </c>
      <c r="R125" s="70">
        <v>0</v>
      </c>
      <c r="S125" s="71">
        <v>0</v>
      </c>
      <c r="T125" s="70">
        <v>0</v>
      </c>
      <c r="U125" s="70">
        <v>0</v>
      </c>
      <c r="V125" s="70">
        <v>0</v>
      </c>
      <c r="W125" s="70">
        <v>0</v>
      </c>
      <c r="X125" s="71">
        <v>0</v>
      </c>
      <c r="Y125" s="70">
        <v>0</v>
      </c>
      <c r="Z125" s="70">
        <v>0</v>
      </c>
      <c r="AA125" s="70">
        <v>0</v>
      </c>
      <c r="AB125" s="70">
        <v>0</v>
      </c>
      <c r="AC125" s="71">
        <v>0</v>
      </c>
      <c r="AD125" s="72">
        <v>0</v>
      </c>
      <c r="AE125" s="73">
        <v>0</v>
      </c>
      <c r="AF125" s="102">
        <f>AD125</f>
        <v>0</v>
      </c>
      <c r="AG125" s="102">
        <f>AE125</f>
        <v>0</v>
      </c>
      <c r="AH125" s="102">
        <v>0</v>
      </c>
      <c r="AI125" s="102">
        <v>0</v>
      </c>
      <c r="AJ125" s="102">
        <v>0</v>
      </c>
      <c r="AK125" s="102">
        <v>0</v>
      </c>
    </row>
    <row r="126" spans="1:37" ht="15.75" x14ac:dyDescent="0.25">
      <c r="A126" s="68">
        <v>2023</v>
      </c>
      <c r="B126" s="68">
        <v>1</v>
      </c>
      <c r="C126" s="69">
        <v>44927</v>
      </c>
      <c r="D126" s="69">
        <v>45016</v>
      </c>
      <c r="E126" s="70">
        <v>0</v>
      </c>
      <c r="F126" s="70">
        <v>0</v>
      </c>
      <c r="G126" s="70">
        <v>0</v>
      </c>
      <c r="H126" s="70">
        <v>0</v>
      </c>
      <c r="I126" s="71">
        <v>0</v>
      </c>
      <c r="J126" s="70">
        <v>0</v>
      </c>
      <c r="K126" s="70">
        <v>0</v>
      </c>
      <c r="L126" s="70">
        <v>0</v>
      </c>
      <c r="M126" s="70">
        <v>0</v>
      </c>
      <c r="N126" s="71">
        <v>0</v>
      </c>
      <c r="O126" s="70">
        <v>0</v>
      </c>
      <c r="P126" s="70">
        <v>0</v>
      </c>
      <c r="Q126" s="70">
        <v>0</v>
      </c>
      <c r="R126" s="70">
        <v>0</v>
      </c>
      <c r="S126" s="71">
        <v>0</v>
      </c>
      <c r="T126" s="70">
        <v>0</v>
      </c>
      <c r="U126" s="70">
        <v>0</v>
      </c>
      <c r="V126" s="70">
        <v>0</v>
      </c>
      <c r="W126" s="70">
        <v>0</v>
      </c>
      <c r="X126" s="71">
        <v>0</v>
      </c>
      <c r="Y126" s="70">
        <v>0</v>
      </c>
      <c r="Z126" s="70">
        <v>0</v>
      </c>
      <c r="AA126" s="70">
        <v>0</v>
      </c>
      <c r="AB126" s="70">
        <v>0</v>
      </c>
      <c r="AC126" s="71">
        <v>0</v>
      </c>
      <c r="AD126" s="72">
        <v>0</v>
      </c>
      <c r="AE126" s="73">
        <v>0</v>
      </c>
      <c r="AF126" s="102">
        <f t="shared" ref="AF126:AF149" si="119">AD126</f>
        <v>0</v>
      </c>
      <c r="AG126" s="102">
        <f t="shared" ref="AG126:AG149" si="120">AE126</f>
        <v>0</v>
      </c>
      <c r="AH126" s="102">
        <v>0</v>
      </c>
      <c r="AI126" s="102">
        <v>0</v>
      </c>
      <c r="AJ126" s="102">
        <v>0</v>
      </c>
      <c r="AK126" s="102">
        <v>0</v>
      </c>
    </row>
    <row r="127" spans="1:37" s="134" customFormat="1" ht="15.75" x14ac:dyDescent="0.25">
      <c r="A127" s="115">
        <v>2023</v>
      </c>
      <c r="B127" s="115">
        <v>2</v>
      </c>
      <c r="C127" s="116">
        <v>45017</v>
      </c>
      <c r="D127" s="116">
        <v>45107</v>
      </c>
      <c r="E127" s="126">
        <v>0</v>
      </c>
      <c r="F127" s="118">
        <v>0</v>
      </c>
      <c r="G127" s="118">
        <f>E127</f>
        <v>0</v>
      </c>
      <c r="H127" s="118">
        <f>SUM(F127+0)</f>
        <v>0</v>
      </c>
      <c r="I127" s="127">
        <v>0</v>
      </c>
      <c r="J127" s="128"/>
      <c r="K127" s="129">
        <v>0</v>
      </c>
      <c r="L127" s="130">
        <f>J127</f>
        <v>0</v>
      </c>
      <c r="M127" s="129">
        <f>SUM(K127+0)</f>
        <v>0</v>
      </c>
      <c r="N127" s="131">
        <v>0</v>
      </c>
      <c r="O127" s="128">
        <v>0</v>
      </c>
      <c r="P127" s="129">
        <v>0</v>
      </c>
      <c r="Q127" s="130">
        <f>O127</f>
        <v>0</v>
      </c>
      <c r="R127" s="129">
        <f>SUM(P127+0)</f>
        <v>0</v>
      </c>
      <c r="S127" s="131">
        <v>0</v>
      </c>
      <c r="T127" s="128">
        <v>0</v>
      </c>
      <c r="U127" s="129">
        <v>0</v>
      </c>
      <c r="V127" s="130">
        <f>T127</f>
        <v>0</v>
      </c>
      <c r="W127" s="129">
        <f>SUM(U127+0)</f>
        <v>0</v>
      </c>
      <c r="X127" s="131">
        <v>0</v>
      </c>
      <c r="Y127" s="128">
        <v>0</v>
      </c>
      <c r="Z127" s="129">
        <v>0</v>
      </c>
      <c r="AA127" s="130">
        <f>Y127</f>
        <v>0</v>
      </c>
      <c r="AB127" s="129">
        <f>SUM(Z127+0)</f>
        <v>0</v>
      </c>
      <c r="AC127" s="131">
        <v>0</v>
      </c>
      <c r="AD127" s="132">
        <v>0</v>
      </c>
      <c r="AE127" s="133">
        <v>0</v>
      </c>
      <c r="AF127" s="114">
        <f t="shared" si="119"/>
        <v>0</v>
      </c>
      <c r="AG127" s="114">
        <f t="shared" si="120"/>
        <v>0</v>
      </c>
      <c r="AH127" s="114">
        <v>0</v>
      </c>
      <c r="AI127" s="114">
        <v>0</v>
      </c>
      <c r="AJ127" s="114">
        <v>0</v>
      </c>
      <c r="AK127" s="114">
        <v>0</v>
      </c>
    </row>
    <row r="128" spans="1:37" ht="15.75" x14ac:dyDescent="0.25">
      <c r="A128" s="68">
        <v>2023</v>
      </c>
      <c r="B128" s="68">
        <v>3</v>
      </c>
      <c r="C128" s="69">
        <v>45108</v>
      </c>
      <c r="D128" s="69">
        <v>45199</v>
      </c>
      <c r="E128" s="79">
        <v>0</v>
      </c>
      <c r="F128" s="80"/>
      <c r="G128" s="80">
        <f t="shared" ref="G128:G129" si="121">G127+E128</f>
        <v>0</v>
      </c>
      <c r="H128" s="80">
        <f t="shared" ref="H128:H132" si="122">SUM(H127+F128)</f>
        <v>0</v>
      </c>
      <c r="I128" s="81">
        <v>0</v>
      </c>
      <c r="J128" s="82"/>
      <c r="K128" s="83"/>
      <c r="L128" s="83">
        <f>L127+J128</f>
        <v>0</v>
      </c>
      <c r="M128" s="83">
        <f>SUM(M127+K128)</f>
        <v>0</v>
      </c>
      <c r="N128" s="85">
        <v>0</v>
      </c>
      <c r="O128" s="82">
        <v>0</v>
      </c>
      <c r="P128" s="83"/>
      <c r="Q128" s="83">
        <f t="shared" ref="Q128:Q148" si="123">Q127+O128</f>
        <v>0</v>
      </c>
      <c r="R128" s="83">
        <f t="shared" ref="R128:R148" si="124">SUM(R127+P128)</f>
        <v>0</v>
      </c>
      <c r="S128" s="85">
        <v>0</v>
      </c>
      <c r="T128" s="82">
        <v>0</v>
      </c>
      <c r="U128" s="83"/>
      <c r="V128" s="83">
        <f>V127+T128</f>
        <v>0</v>
      </c>
      <c r="W128" s="83">
        <f>SUM(W127+U128)</f>
        <v>0</v>
      </c>
      <c r="X128" s="85">
        <v>0</v>
      </c>
      <c r="Y128" s="82">
        <v>0</v>
      </c>
      <c r="Z128" s="83"/>
      <c r="AA128" s="83">
        <f>AA127+Y128</f>
        <v>0</v>
      </c>
      <c r="AB128" s="83">
        <f>SUM(AB127+Z128)</f>
        <v>0</v>
      </c>
      <c r="AC128" s="85">
        <v>0</v>
      </c>
      <c r="AD128" s="72">
        <v>0</v>
      </c>
      <c r="AE128" s="73"/>
      <c r="AF128" s="102">
        <f t="shared" si="119"/>
        <v>0</v>
      </c>
      <c r="AG128" s="102">
        <f t="shared" si="120"/>
        <v>0</v>
      </c>
      <c r="AH128" s="102">
        <v>0</v>
      </c>
      <c r="AI128" s="102">
        <v>0</v>
      </c>
      <c r="AJ128" s="102">
        <v>0</v>
      </c>
      <c r="AK128" s="102">
        <v>0</v>
      </c>
    </row>
    <row r="129" spans="1:37" ht="15.75" x14ac:dyDescent="0.25">
      <c r="A129" s="68">
        <v>2023</v>
      </c>
      <c r="B129" s="68">
        <v>4</v>
      </c>
      <c r="C129" s="69">
        <v>45200</v>
      </c>
      <c r="D129" s="69">
        <v>45291</v>
      </c>
      <c r="E129" s="79">
        <f>$E$149/6</f>
        <v>470722.16666666669</v>
      </c>
      <c r="F129" s="80">
        <v>0</v>
      </c>
      <c r="G129" s="80">
        <f t="shared" si="121"/>
        <v>470722.16666666669</v>
      </c>
      <c r="H129" s="80">
        <f t="shared" si="122"/>
        <v>0</v>
      </c>
      <c r="I129" s="81">
        <f t="shared" ref="I129:I145" si="125">H129/G129</f>
        <v>0</v>
      </c>
      <c r="J129" s="82">
        <f>$J$149/6</f>
        <v>20833.333333333332</v>
      </c>
      <c r="K129" s="83">
        <v>0</v>
      </c>
      <c r="L129" s="83">
        <f t="shared" ref="L129:L132" si="126">L128+J129</f>
        <v>20833.333333333332</v>
      </c>
      <c r="M129" s="83">
        <f t="shared" ref="M129:M131" si="127">SUM(M128+K129)</f>
        <v>0</v>
      </c>
      <c r="N129" s="85">
        <f t="shared" ref="N129:N132" si="128">M129/L129</f>
        <v>0</v>
      </c>
      <c r="O129" s="82">
        <v>0</v>
      </c>
      <c r="P129" s="83">
        <v>0</v>
      </c>
      <c r="Q129" s="83">
        <f t="shared" si="123"/>
        <v>0</v>
      </c>
      <c r="R129" s="83">
        <f t="shared" si="124"/>
        <v>0</v>
      </c>
      <c r="S129" s="85">
        <v>0</v>
      </c>
      <c r="T129" s="82">
        <f t="shared" ref="T129:T134" si="129">$T$149/6</f>
        <v>283327.5</v>
      </c>
      <c r="U129" s="83">
        <v>0</v>
      </c>
      <c r="V129" s="83">
        <f t="shared" ref="V129:V132" si="130">V128+T129</f>
        <v>283327.5</v>
      </c>
      <c r="W129" s="83">
        <f t="shared" ref="W129:W131" si="131">SUM(W128+U129)</f>
        <v>0</v>
      </c>
      <c r="X129" s="85">
        <f t="shared" ref="X129:X132" si="132">W129/V129</f>
        <v>0</v>
      </c>
      <c r="Y129" s="82">
        <f t="shared" ref="Y129:Y134" si="133">$Y$149/6</f>
        <v>2083.3333333333335</v>
      </c>
      <c r="Z129" s="83">
        <v>0</v>
      </c>
      <c r="AA129" s="83">
        <f t="shared" ref="AA129:AA132" si="134">AA128+Y129</f>
        <v>2083.3333333333335</v>
      </c>
      <c r="AB129" s="83">
        <f t="shared" ref="AB129:AB130" si="135">SUM(AB128+Z129)</f>
        <v>0</v>
      </c>
      <c r="AC129" s="85">
        <f t="shared" ref="AC129:AC132" si="136">AB129/AA129</f>
        <v>0</v>
      </c>
      <c r="AD129" s="72">
        <v>0</v>
      </c>
      <c r="AE129" s="73">
        <v>0</v>
      </c>
      <c r="AF129" s="102">
        <f t="shared" si="119"/>
        <v>0</v>
      </c>
      <c r="AG129" s="102">
        <f t="shared" si="120"/>
        <v>0</v>
      </c>
      <c r="AH129" s="102">
        <v>0</v>
      </c>
      <c r="AI129" s="102">
        <v>0</v>
      </c>
      <c r="AJ129" s="102">
        <v>0</v>
      </c>
      <c r="AK129" s="102">
        <v>0</v>
      </c>
    </row>
    <row r="130" spans="1:37" ht="15.75" x14ac:dyDescent="0.25">
      <c r="A130" s="68">
        <v>2024</v>
      </c>
      <c r="B130" s="68">
        <v>1</v>
      </c>
      <c r="C130" s="69">
        <v>45292</v>
      </c>
      <c r="D130" s="69">
        <v>45382</v>
      </c>
      <c r="E130" s="79">
        <f t="shared" ref="E130:E134" si="137">$E$149/6</f>
        <v>470722.16666666669</v>
      </c>
      <c r="F130" s="80">
        <v>0</v>
      </c>
      <c r="G130" s="80">
        <f>G129+E130</f>
        <v>941444.33333333337</v>
      </c>
      <c r="H130" s="80">
        <f t="shared" si="122"/>
        <v>0</v>
      </c>
      <c r="I130" s="81">
        <f t="shared" si="125"/>
        <v>0</v>
      </c>
      <c r="J130" s="82">
        <f t="shared" ref="J130:J134" si="138">$J$149/6</f>
        <v>20833.333333333332</v>
      </c>
      <c r="K130" s="83">
        <v>0</v>
      </c>
      <c r="L130" s="83">
        <f t="shared" si="126"/>
        <v>41666.666666666664</v>
      </c>
      <c r="M130" s="83">
        <f t="shared" si="127"/>
        <v>0</v>
      </c>
      <c r="N130" s="85">
        <f t="shared" si="128"/>
        <v>0</v>
      </c>
      <c r="O130" s="82"/>
      <c r="P130" s="83">
        <v>0</v>
      </c>
      <c r="Q130" s="83">
        <f t="shared" si="123"/>
        <v>0</v>
      </c>
      <c r="R130" s="83">
        <f t="shared" si="124"/>
        <v>0</v>
      </c>
      <c r="S130" s="85">
        <v>0</v>
      </c>
      <c r="T130" s="82">
        <f t="shared" si="129"/>
        <v>283327.5</v>
      </c>
      <c r="U130" s="83">
        <v>0</v>
      </c>
      <c r="V130" s="83">
        <f t="shared" si="130"/>
        <v>566655</v>
      </c>
      <c r="W130" s="83">
        <f t="shared" si="131"/>
        <v>0</v>
      </c>
      <c r="X130" s="85">
        <f t="shared" si="132"/>
        <v>0</v>
      </c>
      <c r="Y130" s="82">
        <f t="shared" si="133"/>
        <v>2083.3333333333335</v>
      </c>
      <c r="Z130" s="83">
        <v>0</v>
      </c>
      <c r="AA130" s="83">
        <f t="shared" si="134"/>
        <v>4166.666666666667</v>
      </c>
      <c r="AB130" s="83">
        <f t="shared" si="135"/>
        <v>0</v>
      </c>
      <c r="AC130" s="85">
        <f t="shared" si="136"/>
        <v>0</v>
      </c>
      <c r="AD130" s="72">
        <v>0</v>
      </c>
      <c r="AE130" s="73">
        <v>0</v>
      </c>
      <c r="AF130" s="102">
        <f t="shared" si="119"/>
        <v>0</v>
      </c>
      <c r="AG130" s="102">
        <f t="shared" si="120"/>
        <v>0</v>
      </c>
      <c r="AH130" s="102">
        <v>0</v>
      </c>
      <c r="AI130" s="102">
        <v>0</v>
      </c>
      <c r="AJ130" s="102">
        <v>0</v>
      </c>
      <c r="AK130" s="102">
        <v>0</v>
      </c>
    </row>
    <row r="131" spans="1:37" ht="15.75" x14ac:dyDescent="0.25">
      <c r="A131" s="68">
        <v>2024</v>
      </c>
      <c r="B131" s="68">
        <v>2</v>
      </c>
      <c r="C131" s="69">
        <v>45383</v>
      </c>
      <c r="D131" s="69">
        <v>45473</v>
      </c>
      <c r="E131" s="79">
        <f t="shared" si="137"/>
        <v>470722.16666666669</v>
      </c>
      <c r="F131" s="80">
        <v>0</v>
      </c>
      <c r="G131" s="80">
        <f t="shared" ref="G131:G132" si="139">G130+E131</f>
        <v>1412166.5</v>
      </c>
      <c r="H131" s="80">
        <f t="shared" si="122"/>
        <v>0</v>
      </c>
      <c r="I131" s="81">
        <f t="shared" si="125"/>
        <v>0</v>
      </c>
      <c r="J131" s="82">
        <f t="shared" si="138"/>
        <v>20833.333333333332</v>
      </c>
      <c r="K131" s="83">
        <v>0</v>
      </c>
      <c r="L131" s="83">
        <f t="shared" si="126"/>
        <v>62500</v>
      </c>
      <c r="M131" s="83">
        <f t="shared" si="127"/>
        <v>0</v>
      </c>
      <c r="N131" s="85">
        <f t="shared" si="128"/>
        <v>0</v>
      </c>
      <c r="O131" s="82">
        <v>0</v>
      </c>
      <c r="P131" s="83">
        <v>0</v>
      </c>
      <c r="Q131" s="83">
        <f t="shared" si="123"/>
        <v>0</v>
      </c>
      <c r="R131" s="83">
        <f t="shared" si="124"/>
        <v>0</v>
      </c>
      <c r="S131" s="85">
        <v>0</v>
      </c>
      <c r="T131" s="82">
        <f t="shared" si="129"/>
        <v>283327.5</v>
      </c>
      <c r="U131" s="83">
        <v>0</v>
      </c>
      <c r="V131" s="83">
        <f t="shared" si="130"/>
        <v>849982.5</v>
      </c>
      <c r="W131" s="83">
        <f t="shared" si="131"/>
        <v>0</v>
      </c>
      <c r="X131" s="85">
        <f t="shared" si="132"/>
        <v>0</v>
      </c>
      <c r="Y131" s="82">
        <f t="shared" si="133"/>
        <v>2083.3333333333335</v>
      </c>
      <c r="Z131" s="83"/>
      <c r="AA131" s="83">
        <f t="shared" si="134"/>
        <v>6250</v>
      </c>
      <c r="AB131" s="83">
        <f>SUM(AB130+Z131)</f>
        <v>0</v>
      </c>
      <c r="AC131" s="85">
        <f t="shared" si="136"/>
        <v>0</v>
      </c>
      <c r="AD131" s="72">
        <v>0</v>
      </c>
      <c r="AE131" s="73">
        <v>0</v>
      </c>
      <c r="AF131" s="102">
        <f t="shared" si="119"/>
        <v>0</v>
      </c>
      <c r="AG131" s="102">
        <f t="shared" si="120"/>
        <v>0</v>
      </c>
      <c r="AH131" s="102">
        <v>0</v>
      </c>
      <c r="AI131" s="102">
        <v>0</v>
      </c>
      <c r="AJ131" s="102">
        <v>0</v>
      </c>
      <c r="AK131" s="102">
        <v>0</v>
      </c>
    </row>
    <row r="132" spans="1:37" ht="15.75" x14ac:dyDescent="0.25">
      <c r="A132" s="68">
        <v>2024</v>
      </c>
      <c r="B132" s="68">
        <v>3</v>
      </c>
      <c r="C132" s="69">
        <v>45474</v>
      </c>
      <c r="D132" s="69">
        <v>45565</v>
      </c>
      <c r="E132" s="79">
        <f t="shared" si="137"/>
        <v>470722.16666666669</v>
      </c>
      <c r="F132" s="80">
        <v>0</v>
      </c>
      <c r="G132" s="80">
        <f t="shared" si="139"/>
        <v>1882888.6666666667</v>
      </c>
      <c r="H132" s="80">
        <f t="shared" si="122"/>
        <v>0</v>
      </c>
      <c r="I132" s="81">
        <f t="shared" si="125"/>
        <v>0</v>
      </c>
      <c r="J132" s="82">
        <f t="shared" si="138"/>
        <v>20833.333333333332</v>
      </c>
      <c r="K132" s="83">
        <v>0</v>
      </c>
      <c r="L132" s="83">
        <f t="shared" si="126"/>
        <v>83333.333333333328</v>
      </c>
      <c r="M132" s="83">
        <f>SUM(M131+K132)</f>
        <v>0</v>
      </c>
      <c r="N132" s="85">
        <f t="shared" si="128"/>
        <v>0</v>
      </c>
      <c r="O132" s="82">
        <v>0</v>
      </c>
      <c r="P132" s="83">
        <v>0</v>
      </c>
      <c r="Q132" s="83">
        <f t="shared" si="123"/>
        <v>0</v>
      </c>
      <c r="R132" s="83">
        <f t="shared" si="124"/>
        <v>0</v>
      </c>
      <c r="S132" s="85">
        <v>0</v>
      </c>
      <c r="T132" s="82">
        <f t="shared" si="129"/>
        <v>283327.5</v>
      </c>
      <c r="U132" s="83">
        <v>0</v>
      </c>
      <c r="V132" s="83">
        <f t="shared" si="130"/>
        <v>1133310</v>
      </c>
      <c r="W132" s="83">
        <f>SUM(W131+U132)</f>
        <v>0</v>
      </c>
      <c r="X132" s="85">
        <f t="shared" si="132"/>
        <v>0</v>
      </c>
      <c r="Y132" s="82">
        <f t="shared" si="133"/>
        <v>2083.3333333333335</v>
      </c>
      <c r="Z132" s="83">
        <v>0</v>
      </c>
      <c r="AA132" s="83">
        <f t="shared" si="134"/>
        <v>8333.3333333333339</v>
      </c>
      <c r="AB132" s="83">
        <f>SUM(AB131+Z132)</f>
        <v>0</v>
      </c>
      <c r="AC132" s="85">
        <f t="shared" si="136"/>
        <v>0</v>
      </c>
      <c r="AD132" s="72">
        <v>0</v>
      </c>
      <c r="AE132" s="73">
        <v>0</v>
      </c>
      <c r="AF132" s="102">
        <f t="shared" si="119"/>
        <v>0</v>
      </c>
      <c r="AG132" s="102">
        <f t="shared" si="120"/>
        <v>0</v>
      </c>
      <c r="AH132" s="102">
        <v>0</v>
      </c>
      <c r="AI132" s="102">
        <v>0</v>
      </c>
      <c r="AJ132" s="102">
        <v>0</v>
      </c>
      <c r="AK132" s="102">
        <v>0</v>
      </c>
    </row>
    <row r="133" spans="1:37" ht="15.75" x14ac:dyDescent="0.25">
      <c r="A133" s="1">
        <v>2024</v>
      </c>
      <c r="B133" s="1">
        <v>4</v>
      </c>
      <c r="C133" s="3">
        <v>45566</v>
      </c>
      <c r="D133" s="3">
        <v>45657</v>
      </c>
      <c r="E133" s="24">
        <f t="shared" si="137"/>
        <v>470722.16666666669</v>
      </c>
      <c r="F133" s="20"/>
      <c r="G133" s="20">
        <f>G132+E133</f>
        <v>2353610.8333333335</v>
      </c>
      <c r="H133" s="20">
        <f>SUM(H132+F133)</f>
        <v>0</v>
      </c>
      <c r="I133" s="27">
        <f t="shared" si="125"/>
        <v>0</v>
      </c>
      <c r="J133" s="12">
        <f t="shared" si="138"/>
        <v>20833.333333333332</v>
      </c>
      <c r="K133" s="8"/>
      <c r="L133" s="8">
        <f>L132+J133</f>
        <v>104166.66666666666</v>
      </c>
      <c r="M133" s="8">
        <f>SUM(M132+K133)</f>
        <v>0</v>
      </c>
      <c r="N133" s="19">
        <f>M133/L133</f>
        <v>0</v>
      </c>
      <c r="O133" s="12"/>
      <c r="P133" s="8"/>
      <c r="Q133" s="8">
        <f t="shared" si="123"/>
        <v>0</v>
      </c>
      <c r="R133" s="8">
        <f t="shared" si="124"/>
        <v>0</v>
      </c>
      <c r="S133" s="19">
        <v>0</v>
      </c>
      <c r="T133" s="12">
        <f t="shared" si="129"/>
        <v>283327.5</v>
      </c>
      <c r="U133" s="8"/>
      <c r="V133" s="8">
        <f>V132+T133</f>
        <v>1416637.5</v>
      </c>
      <c r="W133" s="8">
        <f>SUM(W132+U133)</f>
        <v>0</v>
      </c>
      <c r="X133" s="19">
        <f>W133/V133</f>
        <v>0</v>
      </c>
      <c r="Y133" s="12">
        <f t="shared" si="133"/>
        <v>2083.3333333333335</v>
      </c>
      <c r="Z133" s="8"/>
      <c r="AA133" s="8">
        <f>AA132+Y133</f>
        <v>10416.666666666668</v>
      </c>
      <c r="AB133" s="8">
        <f>SUM(AB132+Z133)</f>
        <v>0</v>
      </c>
      <c r="AC133" s="19">
        <f>AB133/AA133</f>
        <v>0</v>
      </c>
      <c r="AD133" s="16">
        <v>0</v>
      </c>
      <c r="AE133" s="2"/>
      <c r="AF133" s="101">
        <f t="shared" si="119"/>
        <v>0</v>
      </c>
      <c r="AG133" s="101">
        <f t="shared" si="120"/>
        <v>0</v>
      </c>
      <c r="AH133" s="102">
        <v>0</v>
      </c>
      <c r="AI133" s="102">
        <v>0</v>
      </c>
      <c r="AJ133" s="102">
        <v>0</v>
      </c>
      <c r="AK133" s="102">
        <v>0</v>
      </c>
    </row>
    <row r="134" spans="1:37" ht="15.75" x14ac:dyDescent="0.25">
      <c r="A134" s="1">
        <v>2025</v>
      </c>
      <c r="B134" s="1">
        <v>1</v>
      </c>
      <c r="C134" s="3">
        <v>45658</v>
      </c>
      <c r="D134" s="3">
        <v>45747</v>
      </c>
      <c r="E134" s="24">
        <f t="shared" si="137"/>
        <v>470722.16666666669</v>
      </c>
      <c r="F134" s="20"/>
      <c r="G134" s="20">
        <f t="shared" ref="G134:G148" si="140">G133+E134</f>
        <v>2824333</v>
      </c>
      <c r="H134" s="20">
        <f t="shared" ref="H134:H147" si="141">SUM(H133+F134)</f>
        <v>0</v>
      </c>
      <c r="I134" s="27">
        <f t="shared" si="125"/>
        <v>0</v>
      </c>
      <c r="J134" s="12">
        <f t="shared" si="138"/>
        <v>20833.333333333332</v>
      </c>
      <c r="K134" s="8"/>
      <c r="L134" s="8">
        <f>L133+J134</f>
        <v>124999.99999999999</v>
      </c>
      <c r="M134" s="8">
        <f t="shared" ref="M134:M148" si="142">SUM(M133+K134)</f>
        <v>0</v>
      </c>
      <c r="N134" s="19">
        <f t="shared" ref="N134:N148" si="143">M134/L134</f>
        <v>0</v>
      </c>
      <c r="O134" s="12">
        <f>O149</f>
        <v>875000</v>
      </c>
      <c r="P134" s="8"/>
      <c r="Q134" s="8">
        <f t="shared" si="123"/>
        <v>875000</v>
      </c>
      <c r="R134" s="8">
        <f t="shared" si="124"/>
        <v>0</v>
      </c>
      <c r="S134" s="19">
        <f t="shared" ref="S134:S149" si="144">R134/Q134</f>
        <v>0</v>
      </c>
      <c r="T134" s="12">
        <f t="shared" si="129"/>
        <v>283327.5</v>
      </c>
      <c r="U134" s="8"/>
      <c r="V134" s="8">
        <f>V133+T134</f>
        <v>1699965</v>
      </c>
      <c r="W134" s="8">
        <f t="shared" ref="W134:W148" si="145">SUM(W133+U134)</f>
        <v>0</v>
      </c>
      <c r="X134" s="19">
        <f t="shared" ref="X134:X148" si="146">W134/V134</f>
        <v>0</v>
      </c>
      <c r="Y134" s="12">
        <f t="shared" si="133"/>
        <v>2083.3333333333335</v>
      </c>
      <c r="Z134" s="8"/>
      <c r="AA134" s="8">
        <f>AA133+Y134</f>
        <v>12500.000000000002</v>
      </c>
      <c r="AB134" s="8">
        <f t="shared" ref="AB134:AB148" si="147">SUM(AB133+Z134)</f>
        <v>0</v>
      </c>
      <c r="AC134" s="19">
        <f t="shared" ref="AC134:AC148" si="148">AB134/AA134</f>
        <v>0</v>
      </c>
      <c r="AD134" s="16">
        <v>25</v>
      </c>
      <c r="AE134" s="2"/>
      <c r="AF134" s="101">
        <f t="shared" si="119"/>
        <v>25</v>
      </c>
      <c r="AG134" s="101">
        <f t="shared" si="120"/>
        <v>0</v>
      </c>
      <c r="AH134" s="102">
        <v>0</v>
      </c>
      <c r="AI134" s="102">
        <v>0</v>
      </c>
      <c r="AJ134" s="102">
        <v>0</v>
      </c>
      <c r="AK134" s="102">
        <v>0</v>
      </c>
    </row>
    <row r="135" spans="1:37" ht="15.75" x14ac:dyDescent="0.25">
      <c r="A135" s="1">
        <v>2025</v>
      </c>
      <c r="B135" s="1">
        <v>2</v>
      </c>
      <c r="C135" s="3">
        <v>45748</v>
      </c>
      <c r="D135" s="3">
        <v>45838</v>
      </c>
      <c r="E135" s="24">
        <v>0</v>
      </c>
      <c r="F135" s="20"/>
      <c r="G135" s="20">
        <f t="shared" si="140"/>
        <v>2824333</v>
      </c>
      <c r="H135" s="20">
        <f t="shared" si="141"/>
        <v>0</v>
      </c>
      <c r="I135" s="27">
        <f t="shared" si="125"/>
        <v>0</v>
      </c>
      <c r="J135" s="12">
        <v>0</v>
      </c>
      <c r="K135" s="8"/>
      <c r="L135" s="8">
        <f t="shared" ref="L135" si="149">L134+J135</f>
        <v>124999.99999999999</v>
      </c>
      <c r="M135" s="8">
        <f t="shared" si="142"/>
        <v>0</v>
      </c>
      <c r="N135" s="19">
        <f t="shared" si="143"/>
        <v>0</v>
      </c>
      <c r="O135" s="12">
        <v>0</v>
      </c>
      <c r="P135" s="8"/>
      <c r="Q135" s="8">
        <f t="shared" si="123"/>
        <v>875000</v>
      </c>
      <c r="R135" s="8">
        <f t="shared" si="124"/>
        <v>0</v>
      </c>
      <c r="S135" s="19">
        <f t="shared" si="144"/>
        <v>0</v>
      </c>
      <c r="T135" s="12">
        <v>0</v>
      </c>
      <c r="U135" s="8"/>
      <c r="V135" s="8">
        <f t="shared" ref="V135" si="150">V134+T135</f>
        <v>1699965</v>
      </c>
      <c r="W135" s="8">
        <f t="shared" si="145"/>
        <v>0</v>
      </c>
      <c r="X135" s="19">
        <f t="shared" si="146"/>
        <v>0</v>
      </c>
      <c r="Y135" s="12">
        <v>0</v>
      </c>
      <c r="Z135" s="8"/>
      <c r="AA135" s="8">
        <f t="shared" ref="AA135" si="151">AA134+Y135</f>
        <v>12500.000000000002</v>
      </c>
      <c r="AB135" s="8">
        <f t="shared" si="147"/>
        <v>0</v>
      </c>
      <c r="AC135" s="19">
        <f t="shared" si="148"/>
        <v>0</v>
      </c>
      <c r="AD135" s="16"/>
      <c r="AE135" s="2"/>
      <c r="AF135" s="101">
        <f t="shared" si="119"/>
        <v>0</v>
      </c>
      <c r="AG135" s="101">
        <f t="shared" si="120"/>
        <v>0</v>
      </c>
      <c r="AH135" s="102">
        <v>0</v>
      </c>
      <c r="AI135" s="102">
        <v>0</v>
      </c>
      <c r="AJ135" s="102">
        <v>0</v>
      </c>
      <c r="AK135" s="102">
        <v>0</v>
      </c>
    </row>
    <row r="136" spans="1:37" ht="15.75" x14ac:dyDescent="0.25">
      <c r="A136" s="1">
        <v>2025</v>
      </c>
      <c r="B136" s="1">
        <v>3</v>
      </c>
      <c r="C136" s="3">
        <v>45839</v>
      </c>
      <c r="D136" s="3">
        <v>45930</v>
      </c>
      <c r="E136" s="24">
        <v>0</v>
      </c>
      <c r="F136" s="20"/>
      <c r="G136" s="20">
        <f t="shared" si="140"/>
        <v>2824333</v>
      </c>
      <c r="H136" s="20">
        <f t="shared" si="141"/>
        <v>0</v>
      </c>
      <c r="I136" s="27">
        <f t="shared" si="125"/>
        <v>0</v>
      </c>
      <c r="J136" s="12">
        <v>0</v>
      </c>
      <c r="K136" s="8"/>
      <c r="L136" s="8">
        <f>L135+J136</f>
        <v>124999.99999999999</v>
      </c>
      <c r="M136" s="8">
        <f t="shared" si="142"/>
        <v>0</v>
      </c>
      <c r="N136" s="19">
        <f t="shared" si="143"/>
        <v>0</v>
      </c>
      <c r="O136" s="12">
        <v>0</v>
      </c>
      <c r="P136" s="8"/>
      <c r="Q136" s="8">
        <f t="shared" si="123"/>
        <v>875000</v>
      </c>
      <c r="R136" s="8">
        <f t="shared" si="124"/>
        <v>0</v>
      </c>
      <c r="S136" s="19">
        <f t="shared" si="144"/>
        <v>0</v>
      </c>
      <c r="T136" s="12">
        <v>0</v>
      </c>
      <c r="U136" s="8"/>
      <c r="V136" s="8">
        <f>V135+T136</f>
        <v>1699965</v>
      </c>
      <c r="W136" s="8">
        <f t="shared" si="145"/>
        <v>0</v>
      </c>
      <c r="X136" s="19">
        <f t="shared" si="146"/>
        <v>0</v>
      </c>
      <c r="Y136" s="12">
        <v>0</v>
      </c>
      <c r="Z136" s="8"/>
      <c r="AA136" s="8">
        <f>AA135+Y136</f>
        <v>12500.000000000002</v>
      </c>
      <c r="AB136" s="8">
        <f t="shared" si="147"/>
        <v>0</v>
      </c>
      <c r="AC136" s="19">
        <f t="shared" si="148"/>
        <v>0</v>
      </c>
      <c r="AD136" s="16"/>
      <c r="AE136" s="2"/>
      <c r="AF136" s="101">
        <f t="shared" si="119"/>
        <v>0</v>
      </c>
      <c r="AG136" s="101">
        <f t="shared" si="120"/>
        <v>0</v>
      </c>
      <c r="AH136" s="102">
        <v>0</v>
      </c>
      <c r="AI136" s="102">
        <v>0</v>
      </c>
      <c r="AJ136" s="102">
        <v>0</v>
      </c>
      <c r="AK136" s="102">
        <v>0</v>
      </c>
    </row>
    <row r="137" spans="1:37" ht="15.75" x14ac:dyDescent="0.25">
      <c r="A137" s="1">
        <v>2025</v>
      </c>
      <c r="B137" s="1">
        <v>4</v>
      </c>
      <c r="C137" s="3">
        <v>45931</v>
      </c>
      <c r="D137" s="3">
        <v>46022</v>
      </c>
      <c r="E137" s="24">
        <v>0</v>
      </c>
      <c r="F137" s="20"/>
      <c r="G137" s="20">
        <f t="shared" si="140"/>
        <v>2824333</v>
      </c>
      <c r="H137" s="20">
        <f t="shared" si="141"/>
        <v>0</v>
      </c>
      <c r="I137" s="27">
        <f t="shared" si="125"/>
        <v>0</v>
      </c>
      <c r="J137" s="12">
        <v>0</v>
      </c>
      <c r="K137" s="8"/>
      <c r="L137" s="8">
        <f t="shared" ref="L137:L148" si="152">L136+J137</f>
        <v>124999.99999999999</v>
      </c>
      <c r="M137" s="8">
        <f t="shared" si="142"/>
        <v>0</v>
      </c>
      <c r="N137" s="19">
        <f t="shared" si="143"/>
        <v>0</v>
      </c>
      <c r="O137" s="12">
        <v>0</v>
      </c>
      <c r="P137" s="8"/>
      <c r="Q137" s="8">
        <f t="shared" si="123"/>
        <v>875000</v>
      </c>
      <c r="R137" s="8">
        <f t="shared" si="124"/>
        <v>0</v>
      </c>
      <c r="S137" s="19">
        <f t="shared" si="144"/>
        <v>0</v>
      </c>
      <c r="T137" s="12">
        <v>0</v>
      </c>
      <c r="U137" s="8"/>
      <c r="V137" s="8">
        <f t="shared" ref="V137:V148" si="153">V136+T137</f>
        <v>1699965</v>
      </c>
      <c r="W137" s="8">
        <f t="shared" si="145"/>
        <v>0</v>
      </c>
      <c r="X137" s="19">
        <f t="shared" si="146"/>
        <v>0</v>
      </c>
      <c r="Y137" s="12">
        <v>0</v>
      </c>
      <c r="Z137" s="8"/>
      <c r="AA137" s="8">
        <f t="shared" ref="AA137:AA148" si="154">AA136+Y137</f>
        <v>12500.000000000002</v>
      </c>
      <c r="AB137" s="8">
        <f t="shared" si="147"/>
        <v>0</v>
      </c>
      <c r="AC137" s="19">
        <f t="shared" si="148"/>
        <v>0</v>
      </c>
      <c r="AD137" s="16"/>
      <c r="AE137" s="2"/>
      <c r="AF137" s="101">
        <f t="shared" si="119"/>
        <v>0</v>
      </c>
      <c r="AG137" s="101">
        <f t="shared" si="120"/>
        <v>0</v>
      </c>
      <c r="AH137" s="102">
        <v>0</v>
      </c>
      <c r="AI137" s="102">
        <v>0</v>
      </c>
      <c r="AJ137" s="102">
        <v>0</v>
      </c>
      <c r="AK137" s="102">
        <v>0</v>
      </c>
    </row>
    <row r="138" spans="1:37" ht="15.75" x14ac:dyDescent="0.25">
      <c r="A138" s="1">
        <v>2026</v>
      </c>
      <c r="B138" s="1">
        <v>1</v>
      </c>
      <c r="C138" s="3">
        <v>46023</v>
      </c>
      <c r="D138" s="3">
        <v>46112</v>
      </c>
      <c r="E138" s="24">
        <v>0</v>
      </c>
      <c r="F138" s="20"/>
      <c r="G138" s="20">
        <f t="shared" si="140"/>
        <v>2824333</v>
      </c>
      <c r="H138" s="20">
        <f t="shared" si="141"/>
        <v>0</v>
      </c>
      <c r="I138" s="27">
        <f t="shared" si="125"/>
        <v>0</v>
      </c>
      <c r="J138" s="12">
        <v>0</v>
      </c>
      <c r="K138" s="8"/>
      <c r="L138" s="8">
        <f t="shared" si="152"/>
        <v>124999.99999999999</v>
      </c>
      <c r="M138" s="8">
        <f t="shared" si="142"/>
        <v>0</v>
      </c>
      <c r="N138" s="19">
        <f t="shared" si="143"/>
        <v>0</v>
      </c>
      <c r="O138" s="12">
        <v>0</v>
      </c>
      <c r="P138" s="8"/>
      <c r="Q138" s="8">
        <f t="shared" si="123"/>
        <v>875000</v>
      </c>
      <c r="R138" s="8">
        <f t="shared" si="124"/>
        <v>0</v>
      </c>
      <c r="S138" s="19">
        <f t="shared" si="144"/>
        <v>0</v>
      </c>
      <c r="T138" s="12">
        <v>0</v>
      </c>
      <c r="U138" s="8"/>
      <c r="V138" s="8">
        <f t="shared" si="153"/>
        <v>1699965</v>
      </c>
      <c r="W138" s="8">
        <f t="shared" si="145"/>
        <v>0</v>
      </c>
      <c r="X138" s="19">
        <f t="shared" si="146"/>
        <v>0</v>
      </c>
      <c r="Y138" s="12">
        <v>0</v>
      </c>
      <c r="Z138" s="8"/>
      <c r="AA138" s="8">
        <f t="shared" si="154"/>
        <v>12500.000000000002</v>
      </c>
      <c r="AB138" s="8">
        <f t="shared" si="147"/>
        <v>0</v>
      </c>
      <c r="AC138" s="19">
        <f t="shared" si="148"/>
        <v>0</v>
      </c>
      <c r="AD138" s="16"/>
      <c r="AE138" s="2"/>
      <c r="AF138" s="101">
        <f t="shared" si="119"/>
        <v>0</v>
      </c>
      <c r="AG138" s="101">
        <f t="shared" si="120"/>
        <v>0</v>
      </c>
      <c r="AH138" s="102">
        <v>0</v>
      </c>
      <c r="AI138" s="102">
        <v>0</v>
      </c>
      <c r="AJ138" s="102">
        <v>0</v>
      </c>
      <c r="AK138" s="102">
        <v>0</v>
      </c>
    </row>
    <row r="139" spans="1:37" ht="15.75" x14ac:dyDescent="0.25">
      <c r="A139" s="1">
        <v>2026</v>
      </c>
      <c r="B139" s="1">
        <v>2</v>
      </c>
      <c r="C139" s="3">
        <v>46113</v>
      </c>
      <c r="D139" s="3">
        <v>46203</v>
      </c>
      <c r="E139" s="24">
        <v>0</v>
      </c>
      <c r="F139" s="20"/>
      <c r="G139" s="20">
        <f t="shared" si="140"/>
        <v>2824333</v>
      </c>
      <c r="H139" s="20">
        <f t="shared" si="141"/>
        <v>0</v>
      </c>
      <c r="I139" s="27">
        <f t="shared" si="125"/>
        <v>0</v>
      </c>
      <c r="J139" s="12">
        <v>0</v>
      </c>
      <c r="K139" s="8"/>
      <c r="L139" s="8">
        <f t="shared" si="152"/>
        <v>124999.99999999999</v>
      </c>
      <c r="M139" s="8">
        <f t="shared" si="142"/>
        <v>0</v>
      </c>
      <c r="N139" s="19">
        <f t="shared" si="143"/>
        <v>0</v>
      </c>
      <c r="O139" s="12">
        <v>0</v>
      </c>
      <c r="P139" s="8"/>
      <c r="Q139" s="8">
        <f t="shared" si="123"/>
        <v>875000</v>
      </c>
      <c r="R139" s="8">
        <f t="shared" si="124"/>
        <v>0</v>
      </c>
      <c r="S139" s="19">
        <f t="shared" si="144"/>
        <v>0</v>
      </c>
      <c r="T139" s="12">
        <v>0</v>
      </c>
      <c r="U139" s="8"/>
      <c r="V139" s="8">
        <f t="shared" si="153"/>
        <v>1699965</v>
      </c>
      <c r="W139" s="8">
        <f t="shared" si="145"/>
        <v>0</v>
      </c>
      <c r="X139" s="19">
        <f t="shared" si="146"/>
        <v>0</v>
      </c>
      <c r="Y139" s="12">
        <v>0</v>
      </c>
      <c r="Z139" s="8"/>
      <c r="AA139" s="8">
        <f t="shared" si="154"/>
        <v>12500.000000000002</v>
      </c>
      <c r="AB139" s="8">
        <f t="shared" si="147"/>
        <v>0</v>
      </c>
      <c r="AC139" s="19">
        <f t="shared" si="148"/>
        <v>0</v>
      </c>
      <c r="AD139" s="16"/>
      <c r="AE139" s="2"/>
      <c r="AF139" s="101">
        <f t="shared" si="119"/>
        <v>0</v>
      </c>
      <c r="AG139" s="101">
        <f t="shared" si="120"/>
        <v>0</v>
      </c>
      <c r="AH139" s="102">
        <v>0</v>
      </c>
      <c r="AI139" s="102">
        <v>0</v>
      </c>
      <c r="AJ139" s="102">
        <v>0</v>
      </c>
      <c r="AK139" s="102">
        <v>0</v>
      </c>
    </row>
    <row r="140" spans="1:37" ht="15.75" x14ac:dyDescent="0.25">
      <c r="A140" s="1">
        <v>2026</v>
      </c>
      <c r="B140" s="1">
        <v>3</v>
      </c>
      <c r="C140" s="3">
        <v>46204</v>
      </c>
      <c r="D140" s="3">
        <v>46295</v>
      </c>
      <c r="E140" s="25">
        <v>0</v>
      </c>
      <c r="F140" s="21"/>
      <c r="G140" s="21">
        <f t="shared" si="140"/>
        <v>2824333</v>
      </c>
      <c r="H140" s="21">
        <f t="shared" si="141"/>
        <v>0</v>
      </c>
      <c r="I140" s="28">
        <f t="shared" si="125"/>
        <v>0</v>
      </c>
      <c r="J140" s="13">
        <v>0</v>
      </c>
      <c r="K140" s="5"/>
      <c r="L140" s="5">
        <f t="shared" si="152"/>
        <v>124999.99999999999</v>
      </c>
      <c r="M140" s="5">
        <f t="shared" si="142"/>
        <v>0</v>
      </c>
      <c r="N140" s="19">
        <f t="shared" si="143"/>
        <v>0</v>
      </c>
      <c r="O140" s="13">
        <v>0</v>
      </c>
      <c r="P140" s="5"/>
      <c r="Q140" s="5">
        <f t="shared" si="123"/>
        <v>875000</v>
      </c>
      <c r="R140" s="5">
        <f t="shared" si="124"/>
        <v>0</v>
      </c>
      <c r="S140" s="19">
        <f t="shared" si="144"/>
        <v>0</v>
      </c>
      <c r="T140" s="13">
        <v>0</v>
      </c>
      <c r="U140" s="5"/>
      <c r="V140" s="5">
        <f t="shared" si="153"/>
        <v>1699965</v>
      </c>
      <c r="W140" s="5">
        <f t="shared" si="145"/>
        <v>0</v>
      </c>
      <c r="X140" s="19">
        <f t="shared" si="146"/>
        <v>0</v>
      </c>
      <c r="Y140" s="13">
        <v>0</v>
      </c>
      <c r="Z140" s="5"/>
      <c r="AA140" s="5">
        <f t="shared" si="154"/>
        <v>12500.000000000002</v>
      </c>
      <c r="AB140" s="5">
        <f t="shared" si="147"/>
        <v>0</v>
      </c>
      <c r="AC140" s="19">
        <f t="shared" si="148"/>
        <v>0</v>
      </c>
      <c r="AD140" s="17"/>
      <c r="AE140" s="4"/>
      <c r="AF140" s="101">
        <f t="shared" si="119"/>
        <v>0</v>
      </c>
      <c r="AG140" s="101">
        <f t="shared" si="120"/>
        <v>0</v>
      </c>
      <c r="AH140" s="102">
        <v>0</v>
      </c>
      <c r="AI140" s="102">
        <v>0</v>
      </c>
      <c r="AJ140" s="102">
        <v>0</v>
      </c>
      <c r="AK140" s="102">
        <v>0</v>
      </c>
    </row>
    <row r="141" spans="1:37" ht="15.75" x14ac:dyDescent="0.25">
      <c r="A141" s="1">
        <v>2026</v>
      </c>
      <c r="B141" s="1">
        <v>4</v>
      </c>
      <c r="C141" s="3">
        <v>46296</v>
      </c>
      <c r="D141" s="3">
        <v>46387</v>
      </c>
      <c r="E141" s="25">
        <v>0</v>
      </c>
      <c r="F141" s="21"/>
      <c r="G141" s="21">
        <f t="shared" si="140"/>
        <v>2824333</v>
      </c>
      <c r="H141" s="21">
        <f t="shared" si="141"/>
        <v>0</v>
      </c>
      <c r="I141" s="28">
        <f t="shared" si="125"/>
        <v>0</v>
      </c>
      <c r="J141" s="13">
        <v>0</v>
      </c>
      <c r="K141" s="5"/>
      <c r="L141" s="5">
        <f t="shared" si="152"/>
        <v>124999.99999999999</v>
      </c>
      <c r="M141" s="5">
        <f t="shared" si="142"/>
        <v>0</v>
      </c>
      <c r="N141" s="19">
        <f t="shared" si="143"/>
        <v>0</v>
      </c>
      <c r="O141" s="13">
        <v>0</v>
      </c>
      <c r="P141" s="5"/>
      <c r="Q141" s="5">
        <f t="shared" si="123"/>
        <v>875000</v>
      </c>
      <c r="R141" s="5">
        <f t="shared" si="124"/>
        <v>0</v>
      </c>
      <c r="S141" s="19">
        <f t="shared" si="144"/>
        <v>0</v>
      </c>
      <c r="T141" s="13">
        <v>0</v>
      </c>
      <c r="U141" s="5"/>
      <c r="V141" s="5">
        <f t="shared" si="153"/>
        <v>1699965</v>
      </c>
      <c r="W141" s="5">
        <f t="shared" si="145"/>
        <v>0</v>
      </c>
      <c r="X141" s="19">
        <f t="shared" si="146"/>
        <v>0</v>
      </c>
      <c r="Y141" s="13">
        <v>0</v>
      </c>
      <c r="Z141" s="5"/>
      <c r="AA141" s="5">
        <f t="shared" si="154"/>
        <v>12500.000000000002</v>
      </c>
      <c r="AB141" s="5">
        <f t="shared" si="147"/>
        <v>0</v>
      </c>
      <c r="AC141" s="19">
        <f t="shared" si="148"/>
        <v>0</v>
      </c>
      <c r="AD141" s="17"/>
      <c r="AE141" s="4"/>
      <c r="AF141" s="101">
        <f t="shared" si="119"/>
        <v>0</v>
      </c>
      <c r="AG141" s="101">
        <f t="shared" si="120"/>
        <v>0</v>
      </c>
      <c r="AH141" s="102">
        <v>0</v>
      </c>
      <c r="AI141" s="102">
        <v>0</v>
      </c>
      <c r="AJ141" s="102">
        <v>0</v>
      </c>
      <c r="AK141" s="102">
        <v>0</v>
      </c>
    </row>
    <row r="142" spans="1:37" ht="15.75" x14ac:dyDescent="0.25">
      <c r="A142" s="1">
        <v>2027</v>
      </c>
      <c r="B142" s="1">
        <v>1</v>
      </c>
      <c r="C142" s="3">
        <v>46388</v>
      </c>
      <c r="D142" s="3">
        <v>46477</v>
      </c>
      <c r="E142" s="25">
        <v>0</v>
      </c>
      <c r="F142" s="21"/>
      <c r="G142" s="21">
        <f t="shared" si="140"/>
        <v>2824333</v>
      </c>
      <c r="H142" s="21">
        <f t="shared" si="141"/>
        <v>0</v>
      </c>
      <c r="I142" s="28">
        <f t="shared" si="125"/>
        <v>0</v>
      </c>
      <c r="J142" s="13">
        <v>0</v>
      </c>
      <c r="K142" s="5"/>
      <c r="L142" s="5">
        <f t="shared" si="152"/>
        <v>124999.99999999999</v>
      </c>
      <c r="M142" s="5">
        <f t="shared" si="142"/>
        <v>0</v>
      </c>
      <c r="N142" s="19">
        <f t="shared" si="143"/>
        <v>0</v>
      </c>
      <c r="O142" s="13">
        <v>0</v>
      </c>
      <c r="P142" s="5"/>
      <c r="Q142" s="5">
        <f t="shared" si="123"/>
        <v>875000</v>
      </c>
      <c r="R142" s="5">
        <f t="shared" si="124"/>
        <v>0</v>
      </c>
      <c r="S142" s="19">
        <f t="shared" si="144"/>
        <v>0</v>
      </c>
      <c r="T142" s="13">
        <v>0</v>
      </c>
      <c r="U142" s="5"/>
      <c r="V142" s="5">
        <f t="shared" si="153"/>
        <v>1699965</v>
      </c>
      <c r="W142" s="5">
        <f t="shared" si="145"/>
        <v>0</v>
      </c>
      <c r="X142" s="19">
        <f t="shared" si="146"/>
        <v>0</v>
      </c>
      <c r="Y142" s="13">
        <v>0</v>
      </c>
      <c r="Z142" s="5"/>
      <c r="AA142" s="5">
        <f t="shared" si="154"/>
        <v>12500.000000000002</v>
      </c>
      <c r="AB142" s="5">
        <f t="shared" si="147"/>
        <v>0</v>
      </c>
      <c r="AC142" s="19">
        <f t="shared" si="148"/>
        <v>0</v>
      </c>
      <c r="AD142" s="17"/>
      <c r="AE142" s="4"/>
      <c r="AF142" s="101">
        <f t="shared" si="119"/>
        <v>0</v>
      </c>
      <c r="AG142" s="101">
        <f t="shared" si="120"/>
        <v>0</v>
      </c>
      <c r="AH142" s="102">
        <v>0</v>
      </c>
      <c r="AI142" s="102">
        <v>0</v>
      </c>
      <c r="AJ142" s="102">
        <v>0</v>
      </c>
      <c r="AK142" s="102">
        <v>0</v>
      </c>
    </row>
    <row r="143" spans="1:37" ht="15.75" x14ac:dyDescent="0.25">
      <c r="A143" s="1">
        <v>2027</v>
      </c>
      <c r="B143" s="1">
        <v>2</v>
      </c>
      <c r="C143" s="3">
        <v>46478</v>
      </c>
      <c r="D143" s="3">
        <v>46568</v>
      </c>
      <c r="E143" s="25">
        <v>0</v>
      </c>
      <c r="F143" s="21"/>
      <c r="G143" s="21">
        <f t="shared" si="140"/>
        <v>2824333</v>
      </c>
      <c r="H143" s="21">
        <f t="shared" si="141"/>
        <v>0</v>
      </c>
      <c r="I143" s="28">
        <f t="shared" si="125"/>
        <v>0</v>
      </c>
      <c r="J143" s="13">
        <v>0</v>
      </c>
      <c r="K143" s="5"/>
      <c r="L143" s="5">
        <f t="shared" si="152"/>
        <v>124999.99999999999</v>
      </c>
      <c r="M143" s="5">
        <f t="shared" si="142"/>
        <v>0</v>
      </c>
      <c r="N143" s="19">
        <f t="shared" si="143"/>
        <v>0</v>
      </c>
      <c r="O143" s="13">
        <v>0</v>
      </c>
      <c r="P143" s="5"/>
      <c r="Q143" s="5">
        <f t="shared" si="123"/>
        <v>875000</v>
      </c>
      <c r="R143" s="5">
        <f t="shared" si="124"/>
        <v>0</v>
      </c>
      <c r="S143" s="19">
        <f t="shared" si="144"/>
        <v>0</v>
      </c>
      <c r="T143" s="13">
        <v>0</v>
      </c>
      <c r="U143" s="5"/>
      <c r="V143" s="5">
        <f t="shared" si="153"/>
        <v>1699965</v>
      </c>
      <c r="W143" s="5">
        <f t="shared" si="145"/>
        <v>0</v>
      </c>
      <c r="X143" s="19">
        <f t="shared" si="146"/>
        <v>0</v>
      </c>
      <c r="Y143" s="13">
        <v>0</v>
      </c>
      <c r="Z143" s="5"/>
      <c r="AA143" s="5">
        <f t="shared" si="154"/>
        <v>12500.000000000002</v>
      </c>
      <c r="AB143" s="5">
        <f t="shared" si="147"/>
        <v>0</v>
      </c>
      <c r="AC143" s="19">
        <f t="shared" si="148"/>
        <v>0</v>
      </c>
      <c r="AD143" s="17"/>
      <c r="AE143" s="4"/>
      <c r="AF143" s="101">
        <f t="shared" si="119"/>
        <v>0</v>
      </c>
      <c r="AG143" s="101">
        <f t="shared" si="120"/>
        <v>0</v>
      </c>
      <c r="AH143" s="102">
        <v>0</v>
      </c>
      <c r="AI143" s="102">
        <v>0</v>
      </c>
      <c r="AJ143" s="102">
        <v>0</v>
      </c>
      <c r="AK143" s="102">
        <v>0</v>
      </c>
    </row>
    <row r="144" spans="1:37" ht="15.75" x14ac:dyDescent="0.25">
      <c r="A144" s="1">
        <v>2027</v>
      </c>
      <c r="B144" s="1">
        <v>3</v>
      </c>
      <c r="C144" s="3">
        <v>46569</v>
      </c>
      <c r="D144" s="3">
        <v>46660</v>
      </c>
      <c r="E144" s="25">
        <v>0</v>
      </c>
      <c r="F144" s="21"/>
      <c r="G144" s="21">
        <f t="shared" si="140"/>
        <v>2824333</v>
      </c>
      <c r="H144" s="21">
        <f t="shared" si="141"/>
        <v>0</v>
      </c>
      <c r="I144" s="28">
        <f t="shared" si="125"/>
        <v>0</v>
      </c>
      <c r="J144" s="13">
        <v>0</v>
      </c>
      <c r="K144" s="5"/>
      <c r="L144" s="5">
        <f t="shared" si="152"/>
        <v>124999.99999999999</v>
      </c>
      <c r="M144" s="5">
        <f t="shared" si="142"/>
        <v>0</v>
      </c>
      <c r="N144" s="19">
        <f t="shared" si="143"/>
        <v>0</v>
      </c>
      <c r="O144" s="13">
        <v>0</v>
      </c>
      <c r="P144" s="5"/>
      <c r="Q144" s="5">
        <f t="shared" si="123"/>
        <v>875000</v>
      </c>
      <c r="R144" s="5">
        <f t="shared" si="124"/>
        <v>0</v>
      </c>
      <c r="S144" s="19">
        <f t="shared" si="144"/>
        <v>0</v>
      </c>
      <c r="T144" s="13">
        <v>0</v>
      </c>
      <c r="U144" s="5"/>
      <c r="V144" s="5">
        <f t="shared" si="153"/>
        <v>1699965</v>
      </c>
      <c r="W144" s="5">
        <f t="shared" si="145"/>
        <v>0</v>
      </c>
      <c r="X144" s="19">
        <f t="shared" si="146"/>
        <v>0</v>
      </c>
      <c r="Y144" s="13">
        <v>0</v>
      </c>
      <c r="Z144" s="5"/>
      <c r="AA144" s="5">
        <f t="shared" si="154"/>
        <v>12500.000000000002</v>
      </c>
      <c r="AB144" s="5">
        <f t="shared" si="147"/>
        <v>0</v>
      </c>
      <c r="AC144" s="19">
        <f t="shared" si="148"/>
        <v>0</v>
      </c>
      <c r="AD144" s="17"/>
      <c r="AE144" s="4"/>
      <c r="AF144" s="101">
        <f t="shared" si="119"/>
        <v>0</v>
      </c>
      <c r="AG144" s="101">
        <f t="shared" si="120"/>
        <v>0</v>
      </c>
      <c r="AH144" s="102">
        <v>0</v>
      </c>
      <c r="AI144" s="102">
        <v>0</v>
      </c>
      <c r="AJ144" s="102">
        <v>0</v>
      </c>
      <c r="AK144" s="102">
        <v>0</v>
      </c>
    </row>
    <row r="145" spans="1:37" ht="15.75" x14ac:dyDescent="0.25">
      <c r="A145" s="1">
        <v>2027</v>
      </c>
      <c r="B145" s="1">
        <v>4</v>
      </c>
      <c r="C145" s="3">
        <v>46661</v>
      </c>
      <c r="D145" s="3">
        <v>46752</v>
      </c>
      <c r="E145" s="25">
        <v>0</v>
      </c>
      <c r="F145" s="21"/>
      <c r="G145" s="21">
        <f t="shared" si="140"/>
        <v>2824333</v>
      </c>
      <c r="H145" s="21">
        <f t="shared" si="141"/>
        <v>0</v>
      </c>
      <c r="I145" s="28">
        <f t="shared" si="125"/>
        <v>0</v>
      </c>
      <c r="J145" s="13">
        <v>0</v>
      </c>
      <c r="K145" s="5"/>
      <c r="L145" s="5">
        <f t="shared" si="152"/>
        <v>124999.99999999999</v>
      </c>
      <c r="M145" s="5">
        <f t="shared" si="142"/>
        <v>0</v>
      </c>
      <c r="N145" s="19">
        <f t="shared" si="143"/>
        <v>0</v>
      </c>
      <c r="O145" s="13">
        <v>0</v>
      </c>
      <c r="P145" s="5"/>
      <c r="Q145" s="5">
        <f t="shared" si="123"/>
        <v>875000</v>
      </c>
      <c r="R145" s="5">
        <f t="shared" si="124"/>
        <v>0</v>
      </c>
      <c r="S145" s="19">
        <f t="shared" si="144"/>
        <v>0</v>
      </c>
      <c r="T145" s="13">
        <v>0</v>
      </c>
      <c r="U145" s="5"/>
      <c r="V145" s="5">
        <f t="shared" si="153"/>
        <v>1699965</v>
      </c>
      <c r="W145" s="5">
        <f t="shared" si="145"/>
        <v>0</v>
      </c>
      <c r="X145" s="19">
        <f t="shared" si="146"/>
        <v>0</v>
      </c>
      <c r="Y145" s="13">
        <v>0</v>
      </c>
      <c r="Z145" s="5"/>
      <c r="AA145" s="5">
        <f t="shared" si="154"/>
        <v>12500.000000000002</v>
      </c>
      <c r="AB145" s="5">
        <f t="shared" si="147"/>
        <v>0</v>
      </c>
      <c r="AC145" s="19">
        <f t="shared" si="148"/>
        <v>0</v>
      </c>
      <c r="AD145" s="17"/>
      <c r="AE145" s="4"/>
      <c r="AF145" s="101">
        <f t="shared" si="119"/>
        <v>0</v>
      </c>
      <c r="AG145" s="101">
        <f t="shared" si="120"/>
        <v>0</v>
      </c>
      <c r="AH145" s="102">
        <v>0</v>
      </c>
      <c r="AI145" s="102">
        <v>0</v>
      </c>
      <c r="AJ145" s="102">
        <v>0</v>
      </c>
      <c r="AK145" s="102">
        <v>0</v>
      </c>
    </row>
    <row r="146" spans="1:37" ht="15.75" x14ac:dyDescent="0.25">
      <c r="A146" s="1">
        <v>2028</v>
      </c>
      <c r="B146" s="1">
        <v>1</v>
      </c>
      <c r="C146" s="3">
        <v>46753</v>
      </c>
      <c r="D146" s="3">
        <v>46843</v>
      </c>
      <c r="E146" s="25">
        <v>0</v>
      </c>
      <c r="F146" s="21"/>
      <c r="G146" s="21">
        <f t="shared" si="140"/>
        <v>2824333</v>
      </c>
      <c r="H146" s="21">
        <f t="shared" si="141"/>
        <v>0</v>
      </c>
      <c r="I146" s="28">
        <f>H146/G146</f>
        <v>0</v>
      </c>
      <c r="J146" s="13">
        <v>0</v>
      </c>
      <c r="K146" s="5"/>
      <c r="L146" s="5">
        <f t="shared" si="152"/>
        <v>124999.99999999999</v>
      </c>
      <c r="M146" s="5">
        <f t="shared" si="142"/>
        <v>0</v>
      </c>
      <c r="N146" s="19">
        <f t="shared" si="143"/>
        <v>0</v>
      </c>
      <c r="O146" s="13">
        <v>0</v>
      </c>
      <c r="P146" s="5"/>
      <c r="Q146" s="5">
        <f t="shared" si="123"/>
        <v>875000</v>
      </c>
      <c r="R146" s="5">
        <f t="shared" si="124"/>
        <v>0</v>
      </c>
      <c r="S146" s="19">
        <f t="shared" si="144"/>
        <v>0</v>
      </c>
      <c r="T146" s="13">
        <v>0</v>
      </c>
      <c r="U146" s="5"/>
      <c r="V146" s="5">
        <f t="shared" si="153"/>
        <v>1699965</v>
      </c>
      <c r="W146" s="5">
        <f t="shared" si="145"/>
        <v>0</v>
      </c>
      <c r="X146" s="19">
        <f t="shared" si="146"/>
        <v>0</v>
      </c>
      <c r="Y146" s="13">
        <v>0</v>
      </c>
      <c r="Z146" s="5"/>
      <c r="AA146" s="5">
        <f t="shared" si="154"/>
        <v>12500.000000000002</v>
      </c>
      <c r="AB146" s="5">
        <f t="shared" si="147"/>
        <v>0</v>
      </c>
      <c r="AC146" s="19">
        <f t="shared" si="148"/>
        <v>0</v>
      </c>
      <c r="AD146" s="17"/>
      <c r="AE146" s="4"/>
      <c r="AF146" s="101">
        <f t="shared" si="119"/>
        <v>0</v>
      </c>
      <c r="AG146" s="101">
        <f t="shared" si="120"/>
        <v>0</v>
      </c>
      <c r="AH146" s="102">
        <v>0</v>
      </c>
      <c r="AI146" s="102">
        <v>0</v>
      </c>
      <c r="AJ146" s="102">
        <v>0</v>
      </c>
      <c r="AK146" s="102">
        <v>0</v>
      </c>
    </row>
    <row r="147" spans="1:37" ht="15.75" x14ac:dyDescent="0.25">
      <c r="A147" s="1">
        <v>2028</v>
      </c>
      <c r="B147" s="1">
        <v>2</v>
      </c>
      <c r="C147" s="3">
        <v>46844</v>
      </c>
      <c r="D147" s="3">
        <v>46934</v>
      </c>
      <c r="E147" s="25">
        <v>0</v>
      </c>
      <c r="F147" s="21"/>
      <c r="G147" s="21">
        <f t="shared" si="140"/>
        <v>2824333</v>
      </c>
      <c r="H147" s="21">
        <f t="shared" si="141"/>
        <v>0</v>
      </c>
      <c r="I147" s="28">
        <f t="shared" ref="I147:I148" si="155">H147/G147</f>
        <v>0</v>
      </c>
      <c r="J147" s="13">
        <v>0</v>
      </c>
      <c r="K147" s="5"/>
      <c r="L147" s="5">
        <f t="shared" si="152"/>
        <v>124999.99999999999</v>
      </c>
      <c r="M147" s="5">
        <f t="shared" si="142"/>
        <v>0</v>
      </c>
      <c r="N147" s="19">
        <f t="shared" si="143"/>
        <v>0</v>
      </c>
      <c r="O147" s="13">
        <v>0</v>
      </c>
      <c r="P147" s="5"/>
      <c r="Q147" s="5">
        <f t="shared" si="123"/>
        <v>875000</v>
      </c>
      <c r="R147" s="5">
        <f t="shared" si="124"/>
        <v>0</v>
      </c>
      <c r="S147" s="19">
        <f t="shared" si="144"/>
        <v>0</v>
      </c>
      <c r="T147" s="13">
        <v>0</v>
      </c>
      <c r="U147" s="5"/>
      <c r="V147" s="5">
        <f t="shared" si="153"/>
        <v>1699965</v>
      </c>
      <c r="W147" s="5">
        <f t="shared" si="145"/>
        <v>0</v>
      </c>
      <c r="X147" s="19">
        <f t="shared" si="146"/>
        <v>0</v>
      </c>
      <c r="Y147" s="13">
        <v>0</v>
      </c>
      <c r="Z147" s="5"/>
      <c r="AA147" s="5">
        <f t="shared" si="154"/>
        <v>12500.000000000002</v>
      </c>
      <c r="AB147" s="5">
        <f t="shared" si="147"/>
        <v>0</v>
      </c>
      <c r="AC147" s="19">
        <f t="shared" si="148"/>
        <v>0</v>
      </c>
      <c r="AD147" s="17"/>
      <c r="AE147" s="4"/>
      <c r="AF147" s="101">
        <f t="shared" si="119"/>
        <v>0</v>
      </c>
      <c r="AG147" s="101">
        <f t="shared" si="120"/>
        <v>0</v>
      </c>
      <c r="AH147" s="102">
        <v>0</v>
      </c>
      <c r="AI147" s="102">
        <v>0</v>
      </c>
      <c r="AJ147" s="102">
        <v>0</v>
      </c>
      <c r="AK147" s="102">
        <v>0</v>
      </c>
    </row>
    <row r="148" spans="1:37" ht="15.75" x14ac:dyDescent="0.25">
      <c r="A148" s="1">
        <v>2028</v>
      </c>
      <c r="B148" s="1">
        <v>3</v>
      </c>
      <c r="C148" s="3">
        <v>46935</v>
      </c>
      <c r="D148" s="3">
        <v>47026</v>
      </c>
      <c r="E148" s="25">
        <v>0</v>
      </c>
      <c r="F148" s="21"/>
      <c r="G148" s="21">
        <f t="shared" si="140"/>
        <v>2824333</v>
      </c>
      <c r="H148" s="21">
        <f>SUM(H147+F148)</f>
        <v>0</v>
      </c>
      <c r="I148" s="28">
        <f t="shared" si="155"/>
        <v>0</v>
      </c>
      <c r="J148" s="13">
        <v>0</v>
      </c>
      <c r="K148" s="18"/>
      <c r="L148" s="18">
        <f t="shared" si="152"/>
        <v>124999.99999999999</v>
      </c>
      <c r="M148" s="18">
        <f t="shared" si="142"/>
        <v>0</v>
      </c>
      <c r="N148" s="19">
        <f t="shared" si="143"/>
        <v>0</v>
      </c>
      <c r="O148" s="13">
        <v>0</v>
      </c>
      <c r="P148" s="18"/>
      <c r="Q148" s="18">
        <f t="shared" si="123"/>
        <v>875000</v>
      </c>
      <c r="R148" s="18">
        <f t="shared" si="124"/>
        <v>0</v>
      </c>
      <c r="S148" s="19">
        <f t="shared" si="144"/>
        <v>0</v>
      </c>
      <c r="T148" s="13">
        <v>0</v>
      </c>
      <c r="U148" s="18"/>
      <c r="V148" s="18">
        <f t="shared" si="153"/>
        <v>1699965</v>
      </c>
      <c r="W148" s="18">
        <f t="shared" si="145"/>
        <v>0</v>
      </c>
      <c r="X148" s="19">
        <f t="shared" si="146"/>
        <v>0</v>
      </c>
      <c r="Y148" s="13">
        <v>0</v>
      </c>
      <c r="Z148" s="18"/>
      <c r="AA148" s="18">
        <f t="shared" si="154"/>
        <v>12500.000000000002</v>
      </c>
      <c r="AB148" s="18">
        <f t="shared" si="147"/>
        <v>0</v>
      </c>
      <c r="AC148" s="19">
        <f t="shared" si="148"/>
        <v>0</v>
      </c>
      <c r="AD148" s="17"/>
      <c r="AE148" s="4"/>
      <c r="AF148" s="101">
        <f t="shared" si="119"/>
        <v>0</v>
      </c>
      <c r="AG148" s="101">
        <f t="shared" si="120"/>
        <v>0</v>
      </c>
      <c r="AH148" s="102">
        <v>0</v>
      </c>
      <c r="AI148" s="102">
        <v>0</v>
      </c>
      <c r="AJ148" s="102">
        <v>0</v>
      </c>
      <c r="AK148" s="102">
        <v>0</v>
      </c>
    </row>
    <row r="149" spans="1:37" ht="15.75" thickBot="1" x14ac:dyDescent="0.3">
      <c r="A149" s="40" t="s">
        <v>12</v>
      </c>
      <c r="B149" s="40"/>
      <c r="C149" s="40"/>
      <c r="D149" s="41"/>
      <c r="E149" s="42">
        <v>2824333</v>
      </c>
      <c r="F149" s="38">
        <f>SUM(F125:F148)</f>
        <v>0</v>
      </c>
      <c r="G149" s="38">
        <f>G148</f>
        <v>2824333</v>
      </c>
      <c r="H149" s="39">
        <f>H148</f>
        <v>0</v>
      </c>
      <c r="I149" s="49">
        <f>H149/G149</f>
        <v>0</v>
      </c>
      <c r="J149" s="43">
        <v>125000</v>
      </c>
      <c r="K149" s="50">
        <f>SUM(K125:K148)</f>
        <v>0</v>
      </c>
      <c r="L149" s="44">
        <f>L148</f>
        <v>124999.99999999999</v>
      </c>
      <c r="M149" s="45">
        <f>M148</f>
        <v>0</v>
      </c>
      <c r="N149" s="46">
        <f>M149/L149</f>
        <v>0</v>
      </c>
      <c r="O149" s="43">
        <v>875000</v>
      </c>
      <c r="P149" s="50">
        <f>SUM(P125:P148)</f>
        <v>0</v>
      </c>
      <c r="Q149" s="44">
        <f>Q148</f>
        <v>875000</v>
      </c>
      <c r="R149" s="45">
        <f>R148</f>
        <v>0</v>
      </c>
      <c r="S149" s="46">
        <f t="shared" si="144"/>
        <v>0</v>
      </c>
      <c r="T149" s="43">
        <v>1699965</v>
      </c>
      <c r="U149" s="50">
        <f>SUM(U125:U148)</f>
        <v>0</v>
      </c>
      <c r="V149" s="44">
        <f>V148</f>
        <v>1699965</v>
      </c>
      <c r="W149" s="45">
        <f>W148</f>
        <v>0</v>
      </c>
      <c r="X149" s="46">
        <f>W149/V149</f>
        <v>0</v>
      </c>
      <c r="Y149" s="43">
        <v>12500</v>
      </c>
      <c r="Z149" s="50">
        <f>SUM(Z125:Z148)</f>
        <v>0</v>
      </c>
      <c r="AA149" s="44">
        <f>AA148</f>
        <v>12500.000000000002</v>
      </c>
      <c r="AB149" s="45">
        <f>AB148</f>
        <v>0</v>
      </c>
      <c r="AC149" s="46">
        <f>AB149/AA149</f>
        <v>0</v>
      </c>
      <c r="AD149" s="47">
        <f>SUM(AD125:AD148)</f>
        <v>25</v>
      </c>
      <c r="AE149" s="47">
        <f>SUM(AE125:AE148)</f>
        <v>0</v>
      </c>
      <c r="AF149" s="101">
        <f t="shared" si="119"/>
        <v>25</v>
      </c>
      <c r="AG149" s="101">
        <f t="shared" si="120"/>
        <v>0</v>
      </c>
      <c r="AH149" s="102">
        <v>0</v>
      </c>
      <c r="AI149" s="102">
        <v>0</v>
      </c>
      <c r="AJ149" s="102">
        <v>0</v>
      </c>
      <c r="AK149" s="102">
        <v>0</v>
      </c>
    </row>
    <row r="150" spans="1:37" ht="15.75" thickTop="1" x14ac:dyDescent="0.25">
      <c r="A150" s="32"/>
      <c r="B150" s="32"/>
      <c r="C150" s="32"/>
      <c r="D150" s="32"/>
      <c r="E150" s="33"/>
      <c r="F150" s="33"/>
      <c r="G150" s="33"/>
      <c r="H150" s="34"/>
      <c r="I150" s="48"/>
      <c r="J150" s="35"/>
      <c r="K150" s="35"/>
      <c r="L150" s="33"/>
      <c r="M150" s="34"/>
      <c r="N150" s="48"/>
      <c r="O150" s="32"/>
      <c r="P150" s="32"/>
    </row>
    <row r="151" spans="1:37" x14ac:dyDescent="0.25">
      <c r="A151" s="32"/>
      <c r="B151" s="32"/>
      <c r="C151" s="32"/>
      <c r="D151" s="32"/>
      <c r="E151" s="33"/>
      <c r="F151" s="33"/>
      <c r="G151" s="33"/>
      <c r="H151" s="34"/>
      <c r="I151" s="48"/>
      <c r="J151" s="35"/>
      <c r="K151" s="35"/>
      <c r="L151" s="33"/>
      <c r="M151" s="34"/>
      <c r="N151" s="48"/>
      <c r="O151" s="32"/>
      <c r="P151" s="32"/>
    </row>
    <row r="152" spans="1:37" x14ac:dyDescent="0.25">
      <c r="A152" s="181" t="s">
        <v>34</v>
      </c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</row>
    <row r="153" spans="1:37" ht="15.75" thickBot="1" x14ac:dyDescent="0.3">
      <c r="A153" s="170" t="s">
        <v>0</v>
      </c>
      <c r="B153" s="171"/>
      <c r="C153" s="171"/>
      <c r="D153" s="171"/>
      <c r="E153" s="172" t="s">
        <v>22</v>
      </c>
      <c r="F153" s="172"/>
      <c r="G153" s="172"/>
      <c r="H153" s="172"/>
      <c r="I153" s="173"/>
      <c r="J153" s="174" t="s">
        <v>21</v>
      </c>
      <c r="K153" s="175"/>
      <c r="L153" s="175"/>
      <c r="M153" s="175"/>
      <c r="N153" s="176"/>
      <c r="O153" s="182" t="s">
        <v>149</v>
      </c>
      <c r="P153" s="182"/>
      <c r="Q153" s="182"/>
      <c r="R153" s="182"/>
      <c r="S153" s="182"/>
      <c r="T153" s="171"/>
      <c r="U153" s="177"/>
      <c r="V153" s="178" t="s">
        <v>77</v>
      </c>
      <c r="W153" s="179"/>
      <c r="X153" s="179"/>
      <c r="Y153" s="179"/>
      <c r="Z153" s="179"/>
      <c r="AA153" s="180"/>
    </row>
    <row r="154" spans="1:37" ht="105.75" thickTop="1" x14ac:dyDescent="0.25">
      <c r="A154" s="9" t="s">
        <v>1</v>
      </c>
      <c r="B154" s="9" t="s">
        <v>2</v>
      </c>
      <c r="C154" s="9" t="s">
        <v>3</v>
      </c>
      <c r="D154" s="11" t="s">
        <v>9</v>
      </c>
      <c r="E154" s="22" t="s">
        <v>4</v>
      </c>
      <c r="F154" s="23" t="s">
        <v>6</v>
      </c>
      <c r="G154" s="23" t="s">
        <v>5</v>
      </c>
      <c r="H154" s="23" t="s">
        <v>7</v>
      </c>
      <c r="I154" s="26" t="s">
        <v>8</v>
      </c>
      <c r="J154" s="29" t="s">
        <v>4</v>
      </c>
      <c r="K154" s="30" t="s">
        <v>6</v>
      </c>
      <c r="L154" s="30" t="s">
        <v>5</v>
      </c>
      <c r="M154" s="30" t="s">
        <v>7</v>
      </c>
      <c r="N154" s="31" t="s">
        <v>8</v>
      </c>
      <c r="O154" s="108" t="s">
        <v>4</v>
      </c>
      <c r="P154" s="109" t="s">
        <v>6</v>
      </c>
      <c r="Q154" s="109" t="s">
        <v>5</v>
      </c>
      <c r="R154" s="109" t="s">
        <v>7</v>
      </c>
      <c r="S154" s="110" t="s">
        <v>8</v>
      </c>
      <c r="T154" s="15" t="s">
        <v>10</v>
      </c>
      <c r="U154" s="10" t="s">
        <v>11</v>
      </c>
      <c r="V154" s="113" t="s">
        <v>78</v>
      </c>
      <c r="W154" s="113" t="s">
        <v>79</v>
      </c>
      <c r="X154" s="113" t="s">
        <v>80</v>
      </c>
      <c r="Y154" s="113" t="s">
        <v>81</v>
      </c>
      <c r="Z154" s="113" t="s">
        <v>82</v>
      </c>
      <c r="AA154" s="113" t="s">
        <v>83</v>
      </c>
    </row>
    <row r="155" spans="1:37" ht="15.75" x14ac:dyDescent="0.25">
      <c r="A155" s="68">
        <v>2022</v>
      </c>
      <c r="B155" s="68">
        <v>4</v>
      </c>
      <c r="C155" s="69">
        <v>44835</v>
      </c>
      <c r="D155" s="69">
        <v>44926</v>
      </c>
      <c r="E155" s="70">
        <v>0</v>
      </c>
      <c r="F155" s="70">
        <v>0</v>
      </c>
      <c r="G155" s="70">
        <v>0</v>
      </c>
      <c r="H155" s="70">
        <v>0</v>
      </c>
      <c r="I155" s="71">
        <v>0</v>
      </c>
      <c r="J155" s="70">
        <v>0</v>
      </c>
      <c r="K155" s="70">
        <v>0</v>
      </c>
      <c r="L155" s="70">
        <v>0</v>
      </c>
      <c r="M155" s="70">
        <v>0</v>
      </c>
      <c r="N155" s="71">
        <v>0</v>
      </c>
      <c r="O155" s="70">
        <v>0</v>
      </c>
      <c r="P155" s="70">
        <v>0</v>
      </c>
      <c r="Q155" s="70">
        <v>0</v>
      </c>
      <c r="R155" s="70">
        <v>0</v>
      </c>
      <c r="S155" s="71">
        <v>0</v>
      </c>
      <c r="T155" s="72">
        <v>0</v>
      </c>
      <c r="U155" s="73">
        <v>0</v>
      </c>
      <c r="V155" s="102">
        <f t="shared" ref="V155:AA155" si="156">T155</f>
        <v>0</v>
      </c>
      <c r="W155" s="102">
        <f t="shared" si="156"/>
        <v>0</v>
      </c>
      <c r="X155" s="102">
        <f t="shared" si="156"/>
        <v>0</v>
      </c>
      <c r="Y155" s="102">
        <f t="shared" si="156"/>
        <v>0</v>
      </c>
      <c r="Z155" s="102">
        <f t="shared" si="156"/>
        <v>0</v>
      </c>
      <c r="AA155" s="102">
        <f t="shared" si="156"/>
        <v>0</v>
      </c>
    </row>
    <row r="156" spans="1:37" ht="15.75" x14ac:dyDescent="0.25">
      <c r="A156" s="68">
        <v>2023</v>
      </c>
      <c r="B156" s="68">
        <v>1</v>
      </c>
      <c r="C156" s="69">
        <v>44927</v>
      </c>
      <c r="D156" s="69">
        <v>45016</v>
      </c>
      <c r="E156" s="70">
        <v>0</v>
      </c>
      <c r="F156" s="70">
        <v>0</v>
      </c>
      <c r="G156" s="70">
        <v>0</v>
      </c>
      <c r="H156" s="70">
        <v>0</v>
      </c>
      <c r="I156" s="71">
        <v>0</v>
      </c>
      <c r="J156" s="70">
        <v>0</v>
      </c>
      <c r="K156" s="70">
        <v>0</v>
      </c>
      <c r="L156" s="70">
        <v>0</v>
      </c>
      <c r="M156" s="70">
        <v>0</v>
      </c>
      <c r="N156" s="71">
        <v>0</v>
      </c>
      <c r="O156" s="70">
        <v>0</v>
      </c>
      <c r="P156" s="70">
        <v>0</v>
      </c>
      <c r="Q156" s="70">
        <v>0</v>
      </c>
      <c r="R156" s="70">
        <v>0</v>
      </c>
      <c r="S156" s="71">
        <v>0</v>
      </c>
      <c r="T156" s="72">
        <v>0</v>
      </c>
      <c r="U156" s="73">
        <v>0</v>
      </c>
      <c r="V156" s="102">
        <f t="shared" ref="V156:V179" si="157">T156</f>
        <v>0</v>
      </c>
      <c r="W156" s="102">
        <f t="shared" ref="W156:W179" si="158">U156</f>
        <v>0</v>
      </c>
      <c r="X156" s="102">
        <f t="shared" ref="X156:X158" si="159">V156</f>
        <v>0</v>
      </c>
      <c r="Y156" s="102">
        <f t="shared" ref="Y156:Y164" si="160">W156</f>
        <v>0</v>
      </c>
      <c r="Z156" s="102">
        <f t="shared" ref="Z156:Z158" si="161">X156</f>
        <v>0</v>
      </c>
      <c r="AA156" s="102">
        <f t="shared" ref="AA156:AA164" si="162">Y156</f>
        <v>0</v>
      </c>
    </row>
    <row r="157" spans="1:37" s="134" customFormat="1" ht="15.75" x14ac:dyDescent="0.25">
      <c r="A157" s="115">
        <v>2023</v>
      </c>
      <c r="B157" s="115">
        <v>2</v>
      </c>
      <c r="C157" s="116">
        <v>45017</v>
      </c>
      <c r="D157" s="116">
        <v>45107</v>
      </c>
      <c r="E157" s="126">
        <v>0</v>
      </c>
      <c r="F157" s="118">
        <v>0</v>
      </c>
      <c r="G157" s="118">
        <f>E157</f>
        <v>0</v>
      </c>
      <c r="H157" s="118">
        <f>SUM(F157+0)</f>
        <v>0</v>
      </c>
      <c r="I157" s="127">
        <v>0</v>
      </c>
      <c r="J157" s="128">
        <v>0</v>
      </c>
      <c r="K157" s="129">
        <v>0</v>
      </c>
      <c r="L157" s="130">
        <f>J157</f>
        <v>0</v>
      </c>
      <c r="M157" s="129">
        <f>SUM(K157+0)</f>
        <v>0</v>
      </c>
      <c r="N157" s="131">
        <v>0</v>
      </c>
      <c r="O157" s="128">
        <v>0</v>
      </c>
      <c r="P157" s="129">
        <v>0</v>
      </c>
      <c r="Q157" s="130">
        <f>O157</f>
        <v>0</v>
      </c>
      <c r="R157" s="129">
        <f>SUM(P157+0)</f>
        <v>0</v>
      </c>
      <c r="S157" s="131">
        <v>0</v>
      </c>
      <c r="T157" s="132">
        <v>0</v>
      </c>
      <c r="U157" s="133">
        <v>0</v>
      </c>
      <c r="V157" s="114">
        <f t="shared" si="157"/>
        <v>0</v>
      </c>
      <c r="W157" s="114">
        <f t="shared" si="158"/>
        <v>0</v>
      </c>
      <c r="X157" s="114">
        <f t="shared" si="159"/>
        <v>0</v>
      </c>
      <c r="Y157" s="114">
        <f t="shared" si="160"/>
        <v>0</v>
      </c>
      <c r="Z157" s="114">
        <f t="shared" si="161"/>
        <v>0</v>
      </c>
      <c r="AA157" s="114">
        <f t="shared" si="162"/>
        <v>0</v>
      </c>
    </row>
    <row r="158" spans="1:37" ht="15.75" x14ac:dyDescent="0.25">
      <c r="A158" s="68">
        <v>2023</v>
      </c>
      <c r="B158" s="68">
        <v>3</v>
      </c>
      <c r="C158" s="69">
        <v>45108</v>
      </c>
      <c r="D158" s="69">
        <v>45199</v>
      </c>
      <c r="E158" s="79">
        <v>0</v>
      </c>
      <c r="F158" s="80"/>
      <c r="G158" s="80">
        <f t="shared" ref="G158:G159" si="163">G157+E158</f>
        <v>0</v>
      </c>
      <c r="H158" s="80">
        <f t="shared" ref="H158:H160" si="164">SUM(H157+F158)</f>
        <v>0</v>
      </c>
      <c r="I158" s="81">
        <v>0</v>
      </c>
      <c r="J158" s="82">
        <v>0</v>
      </c>
      <c r="K158" s="83"/>
      <c r="L158" s="83">
        <f>L157+J158</f>
        <v>0</v>
      </c>
      <c r="M158" s="83">
        <f>SUM(M157+K158)</f>
        <v>0</v>
      </c>
      <c r="N158" s="85">
        <v>0</v>
      </c>
      <c r="O158" s="82">
        <v>0</v>
      </c>
      <c r="P158" s="83"/>
      <c r="Q158" s="83">
        <f t="shared" ref="Q158:Q178" si="165">Q157+O158</f>
        <v>0</v>
      </c>
      <c r="R158" s="83">
        <f t="shared" ref="R158:R178" si="166">SUM(R157+P158)</f>
        <v>0</v>
      </c>
      <c r="S158" s="85">
        <v>0</v>
      </c>
      <c r="T158" s="72">
        <v>0</v>
      </c>
      <c r="U158" s="73"/>
      <c r="V158" s="102">
        <f t="shared" si="157"/>
        <v>0</v>
      </c>
      <c r="W158" s="102">
        <f t="shared" si="158"/>
        <v>0</v>
      </c>
      <c r="X158" s="102">
        <f t="shared" si="159"/>
        <v>0</v>
      </c>
      <c r="Y158" s="102">
        <f t="shared" si="160"/>
        <v>0</v>
      </c>
      <c r="Z158" s="102">
        <f t="shared" si="161"/>
        <v>0</v>
      </c>
      <c r="AA158" s="102">
        <f t="shared" si="162"/>
        <v>0</v>
      </c>
    </row>
    <row r="159" spans="1:37" ht="15.75" x14ac:dyDescent="0.25">
      <c r="A159" s="68">
        <v>2023</v>
      </c>
      <c r="B159" s="68">
        <v>4</v>
      </c>
      <c r="C159" s="69">
        <v>45200</v>
      </c>
      <c r="D159" s="69">
        <v>45291</v>
      </c>
      <c r="E159" s="79">
        <f>$E$179/6</f>
        <v>20833.333333333332</v>
      </c>
      <c r="F159" s="80">
        <v>0</v>
      </c>
      <c r="G159" s="80">
        <f t="shared" si="163"/>
        <v>20833.333333333332</v>
      </c>
      <c r="H159" s="80">
        <f t="shared" si="164"/>
        <v>0</v>
      </c>
      <c r="I159" s="81">
        <f t="shared" ref="I159:I175" si="167">H159/G159</f>
        <v>0</v>
      </c>
      <c r="J159" s="82">
        <f>$J$179/6</f>
        <v>833.33333333333337</v>
      </c>
      <c r="K159" s="83">
        <v>0</v>
      </c>
      <c r="L159" s="83">
        <f t="shared" ref="L159:L162" si="168">L158+J159</f>
        <v>833.33333333333337</v>
      </c>
      <c r="M159" s="83">
        <f t="shared" ref="M159:M161" si="169">SUM(M158+K159)</f>
        <v>0</v>
      </c>
      <c r="N159" s="85">
        <f t="shared" ref="N159:N162" si="170">M159/L159</f>
        <v>0</v>
      </c>
      <c r="O159" s="82">
        <v>0</v>
      </c>
      <c r="P159" s="83">
        <v>0</v>
      </c>
      <c r="Q159" s="83">
        <v>0</v>
      </c>
      <c r="R159" s="83">
        <f t="shared" si="166"/>
        <v>0</v>
      </c>
      <c r="S159" s="85">
        <v>0</v>
      </c>
      <c r="T159" s="72">
        <v>0</v>
      </c>
      <c r="U159" s="73">
        <v>0</v>
      </c>
      <c r="V159" s="102">
        <f t="shared" si="157"/>
        <v>0</v>
      </c>
      <c r="W159" s="102">
        <f t="shared" si="158"/>
        <v>0</v>
      </c>
      <c r="X159" s="102">
        <f>V159</f>
        <v>0</v>
      </c>
      <c r="Y159" s="102">
        <f t="shared" si="160"/>
        <v>0</v>
      </c>
      <c r="Z159" s="102">
        <f>X159</f>
        <v>0</v>
      </c>
      <c r="AA159" s="102">
        <f t="shared" si="162"/>
        <v>0</v>
      </c>
    </row>
    <row r="160" spans="1:37" ht="15.75" x14ac:dyDescent="0.25">
      <c r="A160" s="68">
        <v>2024</v>
      </c>
      <c r="B160" s="68">
        <v>1</v>
      </c>
      <c r="C160" s="69">
        <v>45292</v>
      </c>
      <c r="D160" s="69">
        <v>45382</v>
      </c>
      <c r="E160" s="79">
        <f t="shared" ref="E160:E164" si="171">$E$179/6</f>
        <v>20833.333333333332</v>
      </c>
      <c r="F160" s="80">
        <v>0</v>
      </c>
      <c r="G160" s="80">
        <f>G159+E160</f>
        <v>41666.666666666664</v>
      </c>
      <c r="H160" s="80">
        <f t="shared" si="164"/>
        <v>0</v>
      </c>
      <c r="I160" s="81">
        <f t="shared" si="167"/>
        <v>0</v>
      </c>
      <c r="J160" s="82">
        <f t="shared" ref="J160:J164" si="172">$J$179/6</f>
        <v>833.33333333333337</v>
      </c>
      <c r="K160" s="83">
        <v>0</v>
      </c>
      <c r="L160" s="83">
        <f t="shared" si="168"/>
        <v>1666.6666666666667</v>
      </c>
      <c r="M160" s="83">
        <f t="shared" si="169"/>
        <v>0</v>
      </c>
      <c r="N160" s="85">
        <f t="shared" si="170"/>
        <v>0</v>
      </c>
      <c r="O160" s="82"/>
      <c r="P160" s="83">
        <v>0</v>
      </c>
      <c r="Q160" s="83">
        <f t="shared" si="165"/>
        <v>0</v>
      </c>
      <c r="R160" s="83">
        <f t="shared" si="166"/>
        <v>0</v>
      </c>
      <c r="S160" s="85">
        <v>0</v>
      </c>
      <c r="T160" s="72">
        <v>0</v>
      </c>
      <c r="U160" s="73">
        <v>0</v>
      </c>
      <c r="V160" s="102">
        <f t="shared" si="157"/>
        <v>0</v>
      </c>
      <c r="W160" s="102">
        <f t="shared" si="158"/>
        <v>0</v>
      </c>
      <c r="X160" s="102">
        <f t="shared" ref="X160:X179" si="173">V160</f>
        <v>0</v>
      </c>
      <c r="Y160" s="102">
        <f t="shared" si="160"/>
        <v>0</v>
      </c>
      <c r="Z160" s="102">
        <f t="shared" ref="Z160:Z179" si="174">X160</f>
        <v>0</v>
      </c>
      <c r="AA160" s="102">
        <f t="shared" si="162"/>
        <v>0</v>
      </c>
    </row>
    <row r="161" spans="1:27" ht="15.75" x14ac:dyDescent="0.25">
      <c r="A161" s="68">
        <v>2024</v>
      </c>
      <c r="B161" s="68">
        <v>2</v>
      </c>
      <c r="C161" s="69">
        <v>45383</v>
      </c>
      <c r="D161" s="69">
        <v>45473</v>
      </c>
      <c r="E161" s="79">
        <f t="shared" si="171"/>
        <v>20833.333333333332</v>
      </c>
      <c r="F161" s="80">
        <v>0</v>
      </c>
      <c r="G161" s="80">
        <f t="shared" ref="G161:G162" si="175">G160+E161</f>
        <v>62500</v>
      </c>
      <c r="H161" s="80">
        <f>SUM(H160+F161)</f>
        <v>0</v>
      </c>
      <c r="I161" s="81">
        <f t="shared" si="167"/>
        <v>0</v>
      </c>
      <c r="J161" s="82">
        <f t="shared" si="172"/>
        <v>833.33333333333337</v>
      </c>
      <c r="K161" s="83">
        <v>0</v>
      </c>
      <c r="L161" s="83">
        <f t="shared" si="168"/>
        <v>2500</v>
      </c>
      <c r="M161" s="83">
        <f t="shared" si="169"/>
        <v>0</v>
      </c>
      <c r="N161" s="85">
        <f t="shared" si="170"/>
        <v>0</v>
      </c>
      <c r="O161" s="82">
        <v>0</v>
      </c>
      <c r="P161" s="83">
        <v>0</v>
      </c>
      <c r="Q161" s="83">
        <f t="shared" si="165"/>
        <v>0</v>
      </c>
      <c r="R161" s="83">
        <f t="shared" si="166"/>
        <v>0</v>
      </c>
      <c r="S161" s="85">
        <v>0</v>
      </c>
      <c r="T161" s="72">
        <v>0</v>
      </c>
      <c r="U161" s="73">
        <v>0</v>
      </c>
      <c r="V161" s="102">
        <f t="shared" si="157"/>
        <v>0</v>
      </c>
      <c r="W161" s="102">
        <f t="shared" si="158"/>
        <v>0</v>
      </c>
      <c r="X161" s="102">
        <f t="shared" si="173"/>
        <v>0</v>
      </c>
      <c r="Y161" s="102">
        <f t="shared" si="160"/>
        <v>0</v>
      </c>
      <c r="Z161" s="102">
        <f t="shared" si="174"/>
        <v>0</v>
      </c>
      <c r="AA161" s="102">
        <f t="shared" si="162"/>
        <v>0</v>
      </c>
    </row>
    <row r="162" spans="1:27" ht="15.75" x14ac:dyDescent="0.25">
      <c r="A162" s="68">
        <v>2024</v>
      </c>
      <c r="B162" s="68">
        <v>3</v>
      </c>
      <c r="C162" s="69">
        <v>45474</v>
      </c>
      <c r="D162" s="69">
        <v>45565</v>
      </c>
      <c r="E162" s="79">
        <f t="shared" si="171"/>
        <v>20833.333333333332</v>
      </c>
      <c r="F162" s="80">
        <v>0</v>
      </c>
      <c r="G162" s="80">
        <f t="shared" si="175"/>
        <v>83333.333333333328</v>
      </c>
      <c r="H162" s="80">
        <f>SUM(H161+F162)</f>
        <v>0</v>
      </c>
      <c r="I162" s="81">
        <f t="shared" si="167"/>
        <v>0</v>
      </c>
      <c r="J162" s="82">
        <f t="shared" si="172"/>
        <v>833.33333333333337</v>
      </c>
      <c r="K162" s="83">
        <v>0</v>
      </c>
      <c r="L162" s="83">
        <f t="shared" si="168"/>
        <v>3333.3333333333335</v>
      </c>
      <c r="M162" s="83">
        <f>SUM(M161+K162)</f>
        <v>0</v>
      </c>
      <c r="N162" s="85">
        <f t="shared" si="170"/>
        <v>0</v>
      </c>
      <c r="O162" s="82">
        <v>0</v>
      </c>
      <c r="P162" s="83">
        <v>0</v>
      </c>
      <c r="Q162" s="83">
        <f t="shared" si="165"/>
        <v>0</v>
      </c>
      <c r="R162" s="83">
        <f t="shared" si="166"/>
        <v>0</v>
      </c>
      <c r="S162" s="85">
        <v>0</v>
      </c>
      <c r="T162" s="72">
        <v>0</v>
      </c>
      <c r="U162" s="73">
        <v>0</v>
      </c>
      <c r="V162" s="102">
        <f t="shared" si="157"/>
        <v>0</v>
      </c>
      <c r="W162" s="102">
        <f t="shared" si="158"/>
        <v>0</v>
      </c>
      <c r="X162" s="102">
        <f t="shared" si="173"/>
        <v>0</v>
      </c>
      <c r="Y162" s="102">
        <f t="shared" si="160"/>
        <v>0</v>
      </c>
      <c r="Z162" s="102">
        <f t="shared" si="174"/>
        <v>0</v>
      </c>
      <c r="AA162" s="102">
        <f t="shared" si="162"/>
        <v>0</v>
      </c>
    </row>
    <row r="163" spans="1:27" ht="15.75" x14ac:dyDescent="0.25">
      <c r="A163" s="1">
        <v>2024</v>
      </c>
      <c r="B163" s="1">
        <v>4</v>
      </c>
      <c r="C163" s="3">
        <v>45566</v>
      </c>
      <c r="D163" s="3">
        <v>45657</v>
      </c>
      <c r="E163" s="24">
        <f t="shared" si="171"/>
        <v>20833.333333333332</v>
      </c>
      <c r="F163" s="20"/>
      <c r="G163" s="20">
        <f>G162+E163</f>
        <v>104166.66666666666</v>
      </c>
      <c r="H163" s="20">
        <f>SUM(H162+F163)</f>
        <v>0</v>
      </c>
      <c r="I163" s="27">
        <f t="shared" si="167"/>
        <v>0</v>
      </c>
      <c r="J163" s="12">
        <f t="shared" si="172"/>
        <v>833.33333333333337</v>
      </c>
      <c r="K163" s="8"/>
      <c r="L163" s="8">
        <f>L162+J163</f>
        <v>4166.666666666667</v>
      </c>
      <c r="M163" s="8">
        <f>SUM(M162+K163)</f>
        <v>0</v>
      </c>
      <c r="N163" s="19">
        <f>M163/L163</f>
        <v>0</v>
      </c>
      <c r="O163" s="12"/>
      <c r="P163" s="8"/>
      <c r="Q163" s="8">
        <f t="shared" si="165"/>
        <v>0</v>
      </c>
      <c r="R163" s="8">
        <f t="shared" si="166"/>
        <v>0</v>
      </c>
      <c r="S163" s="19">
        <v>0</v>
      </c>
      <c r="T163" s="16">
        <v>0</v>
      </c>
      <c r="U163" s="2"/>
      <c r="V163" s="101">
        <f t="shared" si="157"/>
        <v>0</v>
      </c>
      <c r="W163" s="101">
        <f t="shared" si="158"/>
        <v>0</v>
      </c>
      <c r="X163" s="101">
        <f t="shared" si="173"/>
        <v>0</v>
      </c>
      <c r="Y163" s="101">
        <f t="shared" si="160"/>
        <v>0</v>
      </c>
      <c r="Z163" s="101">
        <f t="shared" si="174"/>
        <v>0</v>
      </c>
      <c r="AA163" s="101">
        <f t="shared" si="162"/>
        <v>0</v>
      </c>
    </row>
    <row r="164" spans="1:27" ht="15.75" x14ac:dyDescent="0.25">
      <c r="A164" s="1">
        <v>2025</v>
      </c>
      <c r="B164" s="1">
        <v>1</v>
      </c>
      <c r="C164" s="3">
        <v>45658</v>
      </c>
      <c r="D164" s="3">
        <v>45747</v>
      </c>
      <c r="E164" s="24">
        <f t="shared" si="171"/>
        <v>20833.333333333332</v>
      </c>
      <c r="F164" s="20"/>
      <c r="G164" s="20">
        <f t="shared" ref="G164:G178" si="176">G163+E164</f>
        <v>124999.99999999999</v>
      </c>
      <c r="H164" s="20">
        <f t="shared" ref="H164:H177" si="177">SUM(H163+F164)</f>
        <v>0</v>
      </c>
      <c r="I164" s="27">
        <f t="shared" si="167"/>
        <v>0</v>
      </c>
      <c r="J164" s="12">
        <f t="shared" si="172"/>
        <v>833.33333333333337</v>
      </c>
      <c r="K164" s="8"/>
      <c r="L164" s="8">
        <f>L163+J164</f>
        <v>5000</v>
      </c>
      <c r="M164" s="8">
        <f t="shared" ref="M164:M178" si="178">SUM(M163+K164)</f>
        <v>0</v>
      </c>
      <c r="N164" s="19">
        <f t="shared" ref="N164:N178" si="179">M164/L164</f>
        <v>0</v>
      </c>
      <c r="O164" s="12">
        <f>O179</f>
        <v>35000</v>
      </c>
      <c r="P164" s="8"/>
      <c r="Q164" s="8">
        <f t="shared" si="165"/>
        <v>35000</v>
      </c>
      <c r="R164" s="8">
        <f t="shared" si="166"/>
        <v>0</v>
      </c>
      <c r="S164" s="19">
        <f t="shared" ref="S164:S179" si="180">R164/Q164</f>
        <v>0</v>
      </c>
      <c r="T164" s="16">
        <v>1</v>
      </c>
      <c r="U164" s="2"/>
      <c r="V164" s="101">
        <f t="shared" si="157"/>
        <v>1</v>
      </c>
      <c r="W164" s="101">
        <f t="shared" si="158"/>
        <v>0</v>
      </c>
      <c r="X164" s="101">
        <f t="shared" si="173"/>
        <v>1</v>
      </c>
      <c r="Y164" s="101">
        <f t="shared" si="160"/>
        <v>0</v>
      </c>
      <c r="Z164" s="101">
        <f t="shared" si="174"/>
        <v>1</v>
      </c>
      <c r="AA164" s="101">
        <f t="shared" si="162"/>
        <v>0</v>
      </c>
    </row>
    <row r="165" spans="1:27" ht="15.75" x14ac:dyDescent="0.25">
      <c r="A165" s="1">
        <v>2025</v>
      </c>
      <c r="B165" s="1">
        <v>2</v>
      </c>
      <c r="C165" s="3">
        <v>45748</v>
      </c>
      <c r="D165" s="3">
        <v>45838</v>
      </c>
      <c r="E165" s="24">
        <v>0</v>
      </c>
      <c r="F165" s="20"/>
      <c r="G165" s="20">
        <f t="shared" si="176"/>
        <v>124999.99999999999</v>
      </c>
      <c r="H165" s="20">
        <f t="shared" si="177"/>
        <v>0</v>
      </c>
      <c r="I165" s="27">
        <f t="shared" si="167"/>
        <v>0</v>
      </c>
      <c r="J165" s="12">
        <v>0</v>
      </c>
      <c r="K165" s="8"/>
      <c r="L165" s="8">
        <f t="shared" ref="L165" si="181">L164+J165</f>
        <v>5000</v>
      </c>
      <c r="M165" s="8">
        <f t="shared" si="178"/>
        <v>0</v>
      </c>
      <c r="N165" s="19">
        <f t="shared" si="179"/>
        <v>0</v>
      </c>
      <c r="O165" s="12">
        <v>0</v>
      </c>
      <c r="P165" s="8"/>
      <c r="Q165" s="8">
        <f t="shared" si="165"/>
        <v>35000</v>
      </c>
      <c r="R165" s="8">
        <f t="shared" si="166"/>
        <v>0</v>
      </c>
      <c r="S165" s="19">
        <f t="shared" si="180"/>
        <v>0</v>
      </c>
      <c r="T165" s="16"/>
      <c r="U165" s="2"/>
      <c r="V165" s="101">
        <f t="shared" si="157"/>
        <v>0</v>
      </c>
      <c r="W165" s="101">
        <f t="shared" si="158"/>
        <v>0</v>
      </c>
      <c r="X165" s="101">
        <f t="shared" si="173"/>
        <v>0</v>
      </c>
      <c r="Y165" s="101">
        <f>W165</f>
        <v>0</v>
      </c>
      <c r="Z165" s="101">
        <f t="shared" si="174"/>
        <v>0</v>
      </c>
      <c r="AA165" s="101">
        <f>Y165</f>
        <v>0</v>
      </c>
    </row>
    <row r="166" spans="1:27" ht="15.75" x14ac:dyDescent="0.25">
      <c r="A166" s="1">
        <v>2025</v>
      </c>
      <c r="B166" s="1">
        <v>3</v>
      </c>
      <c r="C166" s="3">
        <v>45839</v>
      </c>
      <c r="D166" s="3">
        <v>45930</v>
      </c>
      <c r="E166" s="24">
        <v>0</v>
      </c>
      <c r="F166" s="20"/>
      <c r="G166" s="20">
        <f t="shared" si="176"/>
        <v>124999.99999999999</v>
      </c>
      <c r="H166" s="20">
        <f t="shared" si="177"/>
        <v>0</v>
      </c>
      <c r="I166" s="27">
        <f t="shared" si="167"/>
        <v>0</v>
      </c>
      <c r="J166" s="12">
        <v>0</v>
      </c>
      <c r="K166" s="8"/>
      <c r="L166" s="8">
        <f>L165+J166</f>
        <v>5000</v>
      </c>
      <c r="M166" s="8">
        <f t="shared" si="178"/>
        <v>0</v>
      </c>
      <c r="N166" s="19">
        <f t="shared" si="179"/>
        <v>0</v>
      </c>
      <c r="O166" s="12">
        <v>0</v>
      </c>
      <c r="P166" s="8"/>
      <c r="Q166" s="8">
        <f t="shared" si="165"/>
        <v>35000</v>
      </c>
      <c r="R166" s="8">
        <f t="shared" si="166"/>
        <v>0</v>
      </c>
      <c r="S166" s="19">
        <f t="shared" si="180"/>
        <v>0</v>
      </c>
      <c r="T166" s="16"/>
      <c r="U166" s="2"/>
      <c r="V166" s="101">
        <f t="shared" si="157"/>
        <v>0</v>
      </c>
      <c r="W166" s="101">
        <f t="shared" si="158"/>
        <v>0</v>
      </c>
      <c r="X166" s="101">
        <f t="shared" si="173"/>
        <v>0</v>
      </c>
      <c r="Y166" s="101">
        <f t="shared" ref="Y166:Y179" si="182">W166</f>
        <v>0</v>
      </c>
      <c r="Z166" s="101">
        <f t="shared" si="174"/>
        <v>0</v>
      </c>
      <c r="AA166" s="101">
        <f t="shared" ref="AA166:AA179" si="183">Y166</f>
        <v>0</v>
      </c>
    </row>
    <row r="167" spans="1:27" ht="15.75" x14ac:dyDescent="0.25">
      <c r="A167" s="1">
        <v>2025</v>
      </c>
      <c r="B167" s="1">
        <v>4</v>
      </c>
      <c r="C167" s="3">
        <v>45931</v>
      </c>
      <c r="D167" s="3">
        <v>46022</v>
      </c>
      <c r="E167" s="24">
        <v>0</v>
      </c>
      <c r="F167" s="20"/>
      <c r="G167" s="20">
        <f t="shared" si="176"/>
        <v>124999.99999999999</v>
      </c>
      <c r="H167" s="20">
        <f t="shared" si="177"/>
        <v>0</v>
      </c>
      <c r="I167" s="27">
        <f t="shared" si="167"/>
        <v>0</v>
      </c>
      <c r="J167" s="12">
        <v>0</v>
      </c>
      <c r="K167" s="8"/>
      <c r="L167" s="8">
        <f t="shared" ref="L167:L178" si="184">L166+J167</f>
        <v>5000</v>
      </c>
      <c r="M167" s="8">
        <f t="shared" si="178"/>
        <v>0</v>
      </c>
      <c r="N167" s="19">
        <f t="shared" si="179"/>
        <v>0</v>
      </c>
      <c r="O167" s="12">
        <v>0</v>
      </c>
      <c r="P167" s="8"/>
      <c r="Q167" s="8">
        <f t="shared" si="165"/>
        <v>35000</v>
      </c>
      <c r="R167" s="8">
        <f t="shared" si="166"/>
        <v>0</v>
      </c>
      <c r="S167" s="19">
        <f t="shared" si="180"/>
        <v>0</v>
      </c>
      <c r="T167" s="16"/>
      <c r="U167" s="2"/>
      <c r="V167" s="101">
        <f t="shared" si="157"/>
        <v>0</v>
      </c>
      <c r="W167" s="101">
        <f t="shared" si="158"/>
        <v>0</v>
      </c>
      <c r="X167" s="101">
        <f t="shared" si="173"/>
        <v>0</v>
      </c>
      <c r="Y167" s="101">
        <f t="shared" si="182"/>
        <v>0</v>
      </c>
      <c r="Z167" s="101">
        <f t="shared" si="174"/>
        <v>0</v>
      </c>
      <c r="AA167" s="101">
        <f t="shared" si="183"/>
        <v>0</v>
      </c>
    </row>
    <row r="168" spans="1:27" ht="15.75" x14ac:dyDescent="0.25">
      <c r="A168" s="1">
        <v>2026</v>
      </c>
      <c r="B168" s="1">
        <v>1</v>
      </c>
      <c r="C168" s="3">
        <v>46023</v>
      </c>
      <c r="D168" s="3">
        <v>46112</v>
      </c>
      <c r="E168" s="24">
        <v>0</v>
      </c>
      <c r="F168" s="20"/>
      <c r="G168" s="20">
        <f t="shared" si="176"/>
        <v>124999.99999999999</v>
      </c>
      <c r="H168" s="20">
        <f t="shared" si="177"/>
        <v>0</v>
      </c>
      <c r="I168" s="27">
        <f t="shared" si="167"/>
        <v>0</v>
      </c>
      <c r="J168" s="12">
        <v>0</v>
      </c>
      <c r="K168" s="8"/>
      <c r="L168" s="8">
        <f t="shared" si="184"/>
        <v>5000</v>
      </c>
      <c r="M168" s="8">
        <f t="shared" si="178"/>
        <v>0</v>
      </c>
      <c r="N168" s="19">
        <f t="shared" si="179"/>
        <v>0</v>
      </c>
      <c r="O168" s="12">
        <v>0</v>
      </c>
      <c r="P168" s="8"/>
      <c r="Q168" s="8">
        <f t="shared" si="165"/>
        <v>35000</v>
      </c>
      <c r="R168" s="8">
        <f t="shared" si="166"/>
        <v>0</v>
      </c>
      <c r="S168" s="19">
        <f t="shared" si="180"/>
        <v>0</v>
      </c>
      <c r="T168" s="16"/>
      <c r="U168" s="2"/>
      <c r="V168" s="101">
        <f t="shared" si="157"/>
        <v>0</v>
      </c>
      <c r="W168" s="101">
        <f t="shared" si="158"/>
        <v>0</v>
      </c>
      <c r="X168" s="101">
        <f t="shared" si="173"/>
        <v>0</v>
      </c>
      <c r="Y168" s="101">
        <f t="shared" si="182"/>
        <v>0</v>
      </c>
      <c r="Z168" s="101">
        <f t="shared" si="174"/>
        <v>0</v>
      </c>
      <c r="AA168" s="101">
        <f t="shared" si="183"/>
        <v>0</v>
      </c>
    </row>
    <row r="169" spans="1:27" ht="15.75" x14ac:dyDescent="0.25">
      <c r="A169" s="1">
        <v>2026</v>
      </c>
      <c r="B169" s="1">
        <v>2</v>
      </c>
      <c r="C169" s="3">
        <v>46113</v>
      </c>
      <c r="D169" s="3">
        <v>46203</v>
      </c>
      <c r="E169" s="24">
        <v>0</v>
      </c>
      <c r="F169" s="20"/>
      <c r="G169" s="20">
        <f t="shared" si="176"/>
        <v>124999.99999999999</v>
      </c>
      <c r="H169" s="20">
        <f t="shared" si="177"/>
        <v>0</v>
      </c>
      <c r="I169" s="27">
        <f t="shared" si="167"/>
        <v>0</v>
      </c>
      <c r="J169" s="12">
        <v>0</v>
      </c>
      <c r="K169" s="8"/>
      <c r="L169" s="8">
        <f t="shared" si="184"/>
        <v>5000</v>
      </c>
      <c r="M169" s="8">
        <f t="shared" si="178"/>
        <v>0</v>
      </c>
      <c r="N169" s="19">
        <f t="shared" si="179"/>
        <v>0</v>
      </c>
      <c r="O169" s="12">
        <v>0</v>
      </c>
      <c r="P169" s="8"/>
      <c r="Q169" s="8">
        <f t="shared" si="165"/>
        <v>35000</v>
      </c>
      <c r="R169" s="8">
        <f t="shared" si="166"/>
        <v>0</v>
      </c>
      <c r="S169" s="19">
        <f t="shared" si="180"/>
        <v>0</v>
      </c>
      <c r="T169" s="16"/>
      <c r="U169" s="2"/>
      <c r="V169" s="101">
        <f t="shared" si="157"/>
        <v>0</v>
      </c>
      <c r="W169" s="101">
        <f t="shared" si="158"/>
        <v>0</v>
      </c>
      <c r="X169" s="101">
        <f t="shared" si="173"/>
        <v>0</v>
      </c>
      <c r="Y169" s="101">
        <f t="shared" si="182"/>
        <v>0</v>
      </c>
      <c r="Z169" s="101">
        <f t="shared" si="174"/>
        <v>0</v>
      </c>
      <c r="AA169" s="101">
        <f t="shared" si="183"/>
        <v>0</v>
      </c>
    </row>
    <row r="170" spans="1:27" ht="15.75" x14ac:dyDescent="0.25">
      <c r="A170" s="1">
        <v>2026</v>
      </c>
      <c r="B170" s="1">
        <v>3</v>
      </c>
      <c r="C170" s="3">
        <v>46204</v>
      </c>
      <c r="D170" s="3">
        <v>46295</v>
      </c>
      <c r="E170" s="25">
        <v>0</v>
      </c>
      <c r="F170" s="21"/>
      <c r="G170" s="21">
        <f t="shared" si="176"/>
        <v>124999.99999999999</v>
      </c>
      <c r="H170" s="21">
        <f t="shared" si="177"/>
        <v>0</v>
      </c>
      <c r="I170" s="28">
        <f t="shared" si="167"/>
        <v>0</v>
      </c>
      <c r="J170" s="13">
        <v>0</v>
      </c>
      <c r="K170" s="5"/>
      <c r="L170" s="5">
        <f t="shared" si="184"/>
        <v>5000</v>
      </c>
      <c r="M170" s="5">
        <f t="shared" si="178"/>
        <v>0</v>
      </c>
      <c r="N170" s="19">
        <f t="shared" si="179"/>
        <v>0</v>
      </c>
      <c r="O170" s="13">
        <v>0</v>
      </c>
      <c r="P170" s="5"/>
      <c r="Q170" s="5">
        <f t="shared" si="165"/>
        <v>35000</v>
      </c>
      <c r="R170" s="5">
        <f t="shared" si="166"/>
        <v>0</v>
      </c>
      <c r="S170" s="19">
        <f t="shared" si="180"/>
        <v>0</v>
      </c>
      <c r="T170" s="17"/>
      <c r="U170" s="4"/>
      <c r="V170" s="101">
        <f t="shared" si="157"/>
        <v>0</v>
      </c>
      <c r="W170" s="101">
        <f t="shared" si="158"/>
        <v>0</v>
      </c>
      <c r="X170" s="101">
        <f t="shared" si="173"/>
        <v>0</v>
      </c>
      <c r="Y170" s="101">
        <f t="shared" si="182"/>
        <v>0</v>
      </c>
      <c r="Z170" s="101">
        <f t="shared" si="174"/>
        <v>0</v>
      </c>
      <c r="AA170" s="101">
        <f t="shared" si="183"/>
        <v>0</v>
      </c>
    </row>
    <row r="171" spans="1:27" ht="15.75" x14ac:dyDescent="0.25">
      <c r="A171" s="1">
        <v>2026</v>
      </c>
      <c r="B171" s="1">
        <v>4</v>
      </c>
      <c r="C171" s="3">
        <v>46296</v>
      </c>
      <c r="D171" s="3">
        <v>46387</v>
      </c>
      <c r="E171" s="25">
        <v>0</v>
      </c>
      <c r="F171" s="21"/>
      <c r="G171" s="21">
        <f t="shared" si="176"/>
        <v>124999.99999999999</v>
      </c>
      <c r="H171" s="21">
        <f t="shared" si="177"/>
        <v>0</v>
      </c>
      <c r="I171" s="28">
        <f t="shared" si="167"/>
        <v>0</v>
      </c>
      <c r="J171" s="13">
        <v>0</v>
      </c>
      <c r="K171" s="5"/>
      <c r="L171" s="5">
        <f t="shared" si="184"/>
        <v>5000</v>
      </c>
      <c r="M171" s="5">
        <f t="shared" si="178"/>
        <v>0</v>
      </c>
      <c r="N171" s="19">
        <f t="shared" si="179"/>
        <v>0</v>
      </c>
      <c r="O171" s="13">
        <v>0</v>
      </c>
      <c r="P171" s="5"/>
      <c r="Q171" s="5">
        <f t="shared" si="165"/>
        <v>35000</v>
      </c>
      <c r="R171" s="5">
        <f t="shared" si="166"/>
        <v>0</v>
      </c>
      <c r="S171" s="19">
        <f t="shared" si="180"/>
        <v>0</v>
      </c>
      <c r="T171" s="17"/>
      <c r="U171" s="4"/>
      <c r="V171" s="101">
        <f t="shared" si="157"/>
        <v>0</v>
      </c>
      <c r="W171" s="101">
        <f t="shared" si="158"/>
        <v>0</v>
      </c>
      <c r="X171" s="101">
        <f t="shared" si="173"/>
        <v>0</v>
      </c>
      <c r="Y171" s="101">
        <f t="shared" si="182"/>
        <v>0</v>
      </c>
      <c r="Z171" s="101">
        <f t="shared" si="174"/>
        <v>0</v>
      </c>
      <c r="AA171" s="101">
        <f t="shared" si="183"/>
        <v>0</v>
      </c>
    </row>
    <row r="172" spans="1:27" ht="15.75" x14ac:dyDescent="0.25">
      <c r="A172" s="1">
        <v>2027</v>
      </c>
      <c r="B172" s="1">
        <v>1</v>
      </c>
      <c r="C172" s="3">
        <v>46388</v>
      </c>
      <c r="D172" s="3">
        <v>46477</v>
      </c>
      <c r="E172" s="25">
        <v>0</v>
      </c>
      <c r="F172" s="21"/>
      <c r="G172" s="21">
        <f t="shared" si="176"/>
        <v>124999.99999999999</v>
      </c>
      <c r="H172" s="21">
        <f t="shared" si="177"/>
        <v>0</v>
      </c>
      <c r="I172" s="28">
        <f t="shared" si="167"/>
        <v>0</v>
      </c>
      <c r="J172" s="13">
        <v>0</v>
      </c>
      <c r="K172" s="5"/>
      <c r="L172" s="5">
        <f t="shared" si="184"/>
        <v>5000</v>
      </c>
      <c r="M172" s="5">
        <f t="shared" si="178"/>
        <v>0</v>
      </c>
      <c r="N172" s="19">
        <f t="shared" si="179"/>
        <v>0</v>
      </c>
      <c r="O172" s="13">
        <v>0</v>
      </c>
      <c r="P172" s="5"/>
      <c r="Q172" s="5">
        <f t="shared" si="165"/>
        <v>35000</v>
      </c>
      <c r="R172" s="5">
        <f t="shared" si="166"/>
        <v>0</v>
      </c>
      <c r="S172" s="19">
        <f t="shared" si="180"/>
        <v>0</v>
      </c>
      <c r="T172" s="17"/>
      <c r="U172" s="4"/>
      <c r="V172" s="101">
        <f t="shared" si="157"/>
        <v>0</v>
      </c>
      <c r="W172" s="101">
        <f t="shared" si="158"/>
        <v>0</v>
      </c>
      <c r="X172" s="101">
        <f t="shared" si="173"/>
        <v>0</v>
      </c>
      <c r="Y172" s="101">
        <f t="shared" si="182"/>
        <v>0</v>
      </c>
      <c r="Z172" s="101">
        <f t="shared" si="174"/>
        <v>0</v>
      </c>
      <c r="AA172" s="101">
        <f t="shared" si="183"/>
        <v>0</v>
      </c>
    </row>
    <row r="173" spans="1:27" ht="15.75" x14ac:dyDescent="0.25">
      <c r="A173" s="1">
        <v>2027</v>
      </c>
      <c r="B173" s="1">
        <v>2</v>
      </c>
      <c r="C173" s="3">
        <v>46478</v>
      </c>
      <c r="D173" s="3">
        <v>46568</v>
      </c>
      <c r="E173" s="25">
        <v>0</v>
      </c>
      <c r="F173" s="21"/>
      <c r="G173" s="21">
        <f t="shared" si="176"/>
        <v>124999.99999999999</v>
      </c>
      <c r="H173" s="21">
        <f t="shared" si="177"/>
        <v>0</v>
      </c>
      <c r="I173" s="28">
        <f t="shared" si="167"/>
        <v>0</v>
      </c>
      <c r="J173" s="13">
        <v>0</v>
      </c>
      <c r="K173" s="5"/>
      <c r="L173" s="5">
        <f t="shared" si="184"/>
        <v>5000</v>
      </c>
      <c r="M173" s="5">
        <f t="shared" si="178"/>
        <v>0</v>
      </c>
      <c r="N173" s="19">
        <f t="shared" si="179"/>
        <v>0</v>
      </c>
      <c r="O173" s="13">
        <v>0</v>
      </c>
      <c r="P173" s="5"/>
      <c r="Q173" s="5">
        <f t="shared" si="165"/>
        <v>35000</v>
      </c>
      <c r="R173" s="5">
        <f t="shared" si="166"/>
        <v>0</v>
      </c>
      <c r="S173" s="19">
        <f t="shared" si="180"/>
        <v>0</v>
      </c>
      <c r="T173" s="17"/>
      <c r="U173" s="4"/>
      <c r="V173" s="101">
        <f t="shared" si="157"/>
        <v>0</v>
      </c>
      <c r="W173" s="101">
        <f t="shared" si="158"/>
        <v>0</v>
      </c>
      <c r="X173" s="101">
        <f t="shared" si="173"/>
        <v>0</v>
      </c>
      <c r="Y173" s="101">
        <f t="shared" si="182"/>
        <v>0</v>
      </c>
      <c r="Z173" s="101">
        <f t="shared" si="174"/>
        <v>0</v>
      </c>
      <c r="AA173" s="101">
        <f t="shared" si="183"/>
        <v>0</v>
      </c>
    </row>
    <row r="174" spans="1:27" ht="15.75" x14ac:dyDescent="0.25">
      <c r="A174" s="1">
        <v>2027</v>
      </c>
      <c r="B174" s="1">
        <v>3</v>
      </c>
      <c r="C174" s="3">
        <v>46569</v>
      </c>
      <c r="D174" s="3">
        <v>46660</v>
      </c>
      <c r="E174" s="25">
        <v>0</v>
      </c>
      <c r="F174" s="21"/>
      <c r="G174" s="21">
        <f t="shared" si="176"/>
        <v>124999.99999999999</v>
      </c>
      <c r="H174" s="21">
        <f t="shared" si="177"/>
        <v>0</v>
      </c>
      <c r="I174" s="28">
        <f t="shared" si="167"/>
        <v>0</v>
      </c>
      <c r="J174" s="13">
        <v>0</v>
      </c>
      <c r="K174" s="5"/>
      <c r="L174" s="5">
        <f t="shared" si="184"/>
        <v>5000</v>
      </c>
      <c r="M174" s="5">
        <f t="shared" si="178"/>
        <v>0</v>
      </c>
      <c r="N174" s="19">
        <f t="shared" si="179"/>
        <v>0</v>
      </c>
      <c r="O174" s="13">
        <v>0</v>
      </c>
      <c r="P174" s="5"/>
      <c r="Q174" s="5">
        <f t="shared" si="165"/>
        <v>35000</v>
      </c>
      <c r="R174" s="5">
        <f t="shared" si="166"/>
        <v>0</v>
      </c>
      <c r="S174" s="19">
        <f t="shared" si="180"/>
        <v>0</v>
      </c>
      <c r="T174" s="17"/>
      <c r="U174" s="4"/>
      <c r="V174" s="101">
        <f t="shared" si="157"/>
        <v>0</v>
      </c>
      <c r="W174" s="101">
        <f t="shared" si="158"/>
        <v>0</v>
      </c>
      <c r="X174" s="101">
        <f t="shared" si="173"/>
        <v>0</v>
      </c>
      <c r="Y174" s="101">
        <f t="shared" si="182"/>
        <v>0</v>
      </c>
      <c r="Z174" s="101">
        <f t="shared" si="174"/>
        <v>0</v>
      </c>
      <c r="AA174" s="101">
        <f t="shared" si="183"/>
        <v>0</v>
      </c>
    </row>
    <row r="175" spans="1:27" ht="15.75" x14ac:dyDescent="0.25">
      <c r="A175" s="1">
        <v>2027</v>
      </c>
      <c r="B175" s="1">
        <v>4</v>
      </c>
      <c r="C175" s="3">
        <v>46661</v>
      </c>
      <c r="D175" s="3">
        <v>46752</v>
      </c>
      <c r="E175" s="25">
        <v>0</v>
      </c>
      <c r="F175" s="21"/>
      <c r="G175" s="21">
        <f t="shared" si="176"/>
        <v>124999.99999999999</v>
      </c>
      <c r="H175" s="21">
        <f t="shared" si="177"/>
        <v>0</v>
      </c>
      <c r="I175" s="28">
        <f t="shared" si="167"/>
        <v>0</v>
      </c>
      <c r="J175" s="13">
        <v>0</v>
      </c>
      <c r="K175" s="5"/>
      <c r="L175" s="5">
        <f t="shared" si="184"/>
        <v>5000</v>
      </c>
      <c r="M175" s="5">
        <f t="shared" si="178"/>
        <v>0</v>
      </c>
      <c r="N175" s="19">
        <f t="shared" si="179"/>
        <v>0</v>
      </c>
      <c r="O175" s="13">
        <v>0</v>
      </c>
      <c r="P175" s="5"/>
      <c r="Q175" s="5">
        <f t="shared" si="165"/>
        <v>35000</v>
      </c>
      <c r="R175" s="5">
        <f t="shared" si="166"/>
        <v>0</v>
      </c>
      <c r="S175" s="19">
        <f t="shared" si="180"/>
        <v>0</v>
      </c>
      <c r="T175" s="17"/>
      <c r="U175" s="4"/>
      <c r="V175" s="101">
        <f t="shared" si="157"/>
        <v>0</v>
      </c>
      <c r="W175" s="101">
        <f t="shared" si="158"/>
        <v>0</v>
      </c>
      <c r="X175" s="101">
        <f t="shared" si="173"/>
        <v>0</v>
      </c>
      <c r="Y175" s="101">
        <f t="shared" si="182"/>
        <v>0</v>
      </c>
      <c r="Z175" s="101">
        <f t="shared" si="174"/>
        <v>0</v>
      </c>
      <c r="AA175" s="101">
        <f t="shared" si="183"/>
        <v>0</v>
      </c>
    </row>
    <row r="176" spans="1:27" ht="15.75" x14ac:dyDescent="0.25">
      <c r="A176" s="1">
        <v>2028</v>
      </c>
      <c r="B176" s="1">
        <v>1</v>
      </c>
      <c r="C176" s="3">
        <v>46753</v>
      </c>
      <c r="D176" s="3">
        <v>46843</v>
      </c>
      <c r="E176" s="25">
        <v>0</v>
      </c>
      <c r="F176" s="21"/>
      <c r="G176" s="21">
        <f t="shared" si="176"/>
        <v>124999.99999999999</v>
      </c>
      <c r="H176" s="21">
        <f t="shared" si="177"/>
        <v>0</v>
      </c>
      <c r="I176" s="28">
        <f>H176/G176</f>
        <v>0</v>
      </c>
      <c r="J176" s="13">
        <v>0</v>
      </c>
      <c r="K176" s="5"/>
      <c r="L176" s="5">
        <f t="shared" si="184"/>
        <v>5000</v>
      </c>
      <c r="M176" s="5">
        <f t="shared" si="178"/>
        <v>0</v>
      </c>
      <c r="N176" s="19">
        <f t="shared" si="179"/>
        <v>0</v>
      </c>
      <c r="O176" s="13">
        <v>0</v>
      </c>
      <c r="P176" s="5"/>
      <c r="Q176" s="5">
        <f t="shared" si="165"/>
        <v>35000</v>
      </c>
      <c r="R176" s="5">
        <f t="shared" si="166"/>
        <v>0</v>
      </c>
      <c r="S176" s="19">
        <f t="shared" si="180"/>
        <v>0</v>
      </c>
      <c r="T176" s="17"/>
      <c r="U176" s="4"/>
      <c r="V176" s="101">
        <f t="shared" si="157"/>
        <v>0</v>
      </c>
      <c r="W176" s="101">
        <f t="shared" si="158"/>
        <v>0</v>
      </c>
      <c r="X176" s="101">
        <f t="shared" si="173"/>
        <v>0</v>
      </c>
      <c r="Y176" s="101">
        <f t="shared" si="182"/>
        <v>0</v>
      </c>
      <c r="Z176" s="101">
        <f t="shared" si="174"/>
        <v>0</v>
      </c>
      <c r="AA176" s="101">
        <f t="shared" si="183"/>
        <v>0</v>
      </c>
    </row>
    <row r="177" spans="1:27" ht="15.75" x14ac:dyDescent="0.25">
      <c r="A177" s="1">
        <v>2028</v>
      </c>
      <c r="B177" s="1">
        <v>2</v>
      </c>
      <c r="C177" s="3">
        <v>46844</v>
      </c>
      <c r="D177" s="3">
        <v>46934</v>
      </c>
      <c r="E177" s="25">
        <v>0</v>
      </c>
      <c r="F177" s="21"/>
      <c r="G177" s="21">
        <f t="shared" si="176"/>
        <v>124999.99999999999</v>
      </c>
      <c r="H177" s="21">
        <f t="shared" si="177"/>
        <v>0</v>
      </c>
      <c r="I177" s="28">
        <f t="shared" ref="I177:I178" si="185">H177/G177</f>
        <v>0</v>
      </c>
      <c r="J177" s="13">
        <v>0</v>
      </c>
      <c r="K177" s="5"/>
      <c r="L177" s="5">
        <f t="shared" si="184"/>
        <v>5000</v>
      </c>
      <c r="M177" s="5">
        <f t="shared" si="178"/>
        <v>0</v>
      </c>
      <c r="N177" s="19">
        <f t="shared" si="179"/>
        <v>0</v>
      </c>
      <c r="O177" s="13">
        <v>0</v>
      </c>
      <c r="P177" s="5"/>
      <c r="Q177" s="5">
        <f t="shared" si="165"/>
        <v>35000</v>
      </c>
      <c r="R177" s="5">
        <f t="shared" si="166"/>
        <v>0</v>
      </c>
      <c r="S177" s="19">
        <f t="shared" si="180"/>
        <v>0</v>
      </c>
      <c r="T177" s="17"/>
      <c r="U177" s="4"/>
      <c r="V177" s="101">
        <f t="shared" si="157"/>
        <v>0</v>
      </c>
      <c r="W177" s="101">
        <f t="shared" si="158"/>
        <v>0</v>
      </c>
      <c r="X177" s="101">
        <f t="shared" si="173"/>
        <v>0</v>
      </c>
      <c r="Y177" s="101">
        <f t="shared" si="182"/>
        <v>0</v>
      </c>
      <c r="Z177" s="101">
        <f t="shared" si="174"/>
        <v>0</v>
      </c>
      <c r="AA177" s="101">
        <f t="shared" si="183"/>
        <v>0</v>
      </c>
    </row>
    <row r="178" spans="1:27" ht="15.75" x14ac:dyDescent="0.25">
      <c r="A178" s="1">
        <v>2028</v>
      </c>
      <c r="B178" s="1">
        <v>3</v>
      </c>
      <c r="C178" s="3">
        <v>46935</v>
      </c>
      <c r="D178" s="3">
        <v>47026</v>
      </c>
      <c r="E178" s="25">
        <v>0</v>
      </c>
      <c r="F178" s="21"/>
      <c r="G178" s="21">
        <f t="shared" si="176"/>
        <v>124999.99999999999</v>
      </c>
      <c r="H178" s="21">
        <f>SUM(H177+F178)</f>
        <v>0</v>
      </c>
      <c r="I178" s="28">
        <f t="shared" si="185"/>
        <v>0</v>
      </c>
      <c r="J178" s="13">
        <v>0</v>
      </c>
      <c r="K178" s="18"/>
      <c r="L178" s="18">
        <f t="shared" si="184"/>
        <v>5000</v>
      </c>
      <c r="M178" s="18">
        <f t="shared" si="178"/>
        <v>0</v>
      </c>
      <c r="N178" s="19">
        <f t="shared" si="179"/>
        <v>0</v>
      </c>
      <c r="O178" s="13">
        <v>0</v>
      </c>
      <c r="P178" s="18"/>
      <c r="Q178" s="18">
        <f t="shared" si="165"/>
        <v>35000</v>
      </c>
      <c r="R178" s="18">
        <f t="shared" si="166"/>
        <v>0</v>
      </c>
      <c r="S178" s="19">
        <f t="shared" si="180"/>
        <v>0</v>
      </c>
      <c r="T178" s="17"/>
      <c r="U178" s="4"/>
      <c r="V178" s="101">
        <f t="shared" si="157"/>
        <v>0</v>
      </c>
      <c r="W178" s="101">
        <f t="shared" si="158"/>
        <v>0</v>
      </c>
      <c r="X178" s="101">
        <f t="shared" si="173"/>
        <v>0</v>
      </c>
      <c r="Y178" s="101">
        <f t="shared" si="182"/>
        <v>0</v>
      </c>
      <c r="Z178" s="101">
        <f t="shared" si="174"/>
        <v>0</v>
      </c>
      <c r="AA178" s="101">
        <f t="shared" si="183"/>
        <v>0</v>
      </c>
    </row>
    <row r="179" spans="1:27" ht="15.75" thickBot="1" x14ac:dyDescent="0.3">
      <c r="A179" s="40" t="s">
        <v>12</v>
      </c>
      <c r="B179" s="40"/>
      <c r="C179" s="40"/>
      <c r="D179" s="41"/>
      <c r="E179" s="42">
        <v>125000</v>
      </c>
      <c r="F179" s="38">
        <f>SUM(F155:F178)</f>
        <v>0</v>
      </c>
      <c r="G179" s="38">
        <f>G178</f>
        <v>124999.99999999999</v>
      </c>
      <c r="H179" s="39">
        <f>H178</f>
        <v>0</v>
      </c>
      <c r="I179" s="49">
        <f>H179/G179</f>
        <v>0</v>
      </c>
      <c r="J179" s="43">
        <v>5000</v>
      </c>
      <c r="K179" s="50">
        <f>SUM(K155:K178)</f>
        <v>0</v>
      </c>
      <c r="L179" s="44">
        <f>L178</f>
        <v>5000</v>
      </c>
      <c r="M179" s="45">
        <f>M178</f>
        <v>0</v>
      </c>
      <c r="N179" s="46">
        <f>M179/L179</f>
        <v>0</v>
      </c>
      <c r="O179" s="43">
        <v>35000</v>
      </c>
      <c r="P179" s="50">
        <f>SUM(P155:P178)</f>
        <v>0</v>
      </c>
      <c r="Q179" s="44">
        <f>Q178</f>
        <v>35000</v>
      </c>
      <c r="R179" s="45">
        <f>R178</f>
        <v>0</v>
      </c>
      <c r="S179" s="46">
        <f t="shared" si="180"/>
        <v>0</v>
      </c>
      <c r="T179" s="47">
        <f>SUM(T155:T178)</f>
        <v>1</v>
      </c>
      <c r="U179" s="47">
        <f>SUM(U155:U178)</f>
        <v>0</v>
      </c>
      <c r="V179" s="101">
        <f t="shared" si="157"/>
        <v>1</v>
      </c>
      <c r="W179" s="101">
        <f t="shared" si="158"/>
        <v>0</v>
      </c>
      <c r="X179" s="101">
        <f t="shared" si="173"/>
        <v>1</v>
      </c>
      <c r="Y179" s="101">
        <f t="shared" si="182"/>
        <v>0</v>
      </c>
      <c r="Z179" s="101">
        <f t="shared" si="174"/>
        <v>1</v>
      </c>
      <c r="AA179" s="101">
        <f t="shared" si="183"/>
        <v>0</v>
      </c>
    </row>
    <row r="180" spans="1:27" ht="15.75" thickTop="1" x14ac:dyDescent="0.25"/>
    <row r="182" spans="1:27" x14ac:dyDescent="0.25">
      <c r="A182" s="181" t="s">
        <v>35</v>
      </c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</row>
    <row r="183" spans="1:27" ht="15.75" thickBot="1" x14ac:dyDescent="0.3">
      <c r="A183" s="170" t="s">
        <v>0</v>
      </c>
      <c r="B183" s="171"/>
      <c r="C183" s="171"/>
      <c r="D183" s="171"/>
      <c r="E183" s="172" t="s">
        <v>22</v>
      </c>
      <c r="F183" s="172"/>
      <c r="G183" s="172"/>
      <c r="H183" s="172"/>
      <c r="I183" s="173"/>
      <c r="J183" s="174" t="s">
        <v>21</v>
      </c>
      <c r="K183" s="175"/>
      <c r="L183" s="175"/>
      <c r="M183" s="175"/>
      <c r="N183" s="176"/>
      <c r="O183" s="182" t="s">
        <v>149</v>
      </c>
      <c r="P183" s="182"/>
      <c r="Q183" s="182"/>
      <c r="R183" s="182"/>
      <c r="S183" s="182"/>
      <c r="T183" s="14"/>
      <c r="U183" s="7"/>
      <c r="V183" s="178" t="s">
        <v>77</v>
      </c>
      <c r="W183" s="179"/>
      <c r="X183" s="179"/>
      <c r="Y183" s="179"/>
      <c r="Z183" s="179"/>
      <c r="AA183" s="180"/>
    </row>
    <row r="184" spans="1:27" ht="105.75" thickTop="1" x14ac:dyDescent="0.25">
      <c r="A184" s="9" t="s">
        <v>1</v>
      </c>
      <c r="B184" s="9" t="s">
        <v>2</v>
      </c>
      <c r="C184" s="9" t="s">
        <v>3</v>
      </c>
      <c r="D184" s="11" t="s">
        <v>9</v>
      </c>
      <c r="E184" s="22" t="s">
        <v>4</v>
      </c>
      <c r="F184" s="23" t="s">
        <v>6</v>
      </c>
      <c r="G184" s="23" t="s">
        <v>5</v>
      </c>
      <c r="H184" s="23" t="s">
        <v>7</v>
      </c>
      <c r="I184" s="26" t="s">
        <v>8</v>
      </c>
      <c r="J184" s="29" t="s">
        <v>4</v>
      </c>
      <c r="K184" s="30" t="s">
        <v>6</v>
      </c>
      <c r="L184" s="30" t="s">
        <v>5</v>
      </c>
      <c r="M184" s="30" t="s">
        <v>7</v>
      </c>
      <c r="N184" s="31" t="s">
        <v>8</v>
      </c>
      <c r="O184" s="108" t="s">
        <v>4</v>
      </c>
      <c r="P184" s="109" t="s">
        <v>6</v>
      </c>
      <c r="Q184" s="109" t="s">
        <v>5</v>
      </c>
      <c r="R184" s="109" t="s">
        <v>7</v>
      </c>
      <c r="S184" s="110" t="s">
        <v>8</v>
      </c>
      <c r="T184" s="15" t="s">
        <v>10</v>
      </c>
      <c r="U184" s="10" t="s">
        <v>11</v>
      </c>
      <c r="V184" s="113" t="s">
        <v>78</v>
      </c>
      <c r="W184" s="113" t="s">
        <v>79</v>
      </c>
      <c r="X184" s="113" t="s">
        <v>80</v>
      </c>
      <c r="Y184" s="113" t="s">
        <v>81</v>
      </c>
      <c r="Z184" s="113" t="s">
        <v>82</v>
      </c>
      <c r="AA184" s="113" t="s">
        <v>83</v>
      </c>
    </row>
    <row r="185" spans="1:27" ht="15.75" x14ac:dyDescent="0.25">
      <c r="A185" s="68">
        <v>2022</v>
      </c>
      <c r="B185" s="68">
        <v>4</v>
      </c>
      <c r="C185" s="69">
        <v>44835</v>
      </c>
      <c r="D185" s="69">
        <v>44926</v>
      </c>
      <c r="E185" s="70">
        <v>0</v>
      </c>
      <c r="F185" s="70">
        <v>0</v>
      </c>
      <c r="G185" s="70">
        <v>0</v>
      </c>
      <c r="H185" s="70">
        <v>0</v>
      </c>
      <c r="I185" s="71">
        <v>0</v>
      </c>
      <c r="J185" s="70">
        <v>0</v>
      </c>
      <c r="K185" s="70">
        <v>0</v>
      </c>
      <c r="L185" s="70">
        <v>0</v>
      </c>
      <c r="M185" s="70">
        <v>0</v>
      </c>
      <c r="N185" s="71">
        <v>0</v>
      </c>
      <c r="O185" s="70">
        <v>0</v>
      </c>
      <c r="P185" s="70">
        <v>0</v>
      </c>
      <c r="Q185" s="70">
        <v>0</v>
      </c>
      <c r="R185" s="70">
        <v>0</v>
      </c>
      <c r="S185" s="71">
        <v>0</v>
      </c>
      <c r="T185" s="72">
        <v>0</v>
      </c>
      <c r="U185" s="73">
        <v>0</v>
      </c>
      <c r="V185" s="102">
        <f t="shared" ref="V185:AA185" si="186">T185</f>
        <v>0</v>
      </c>
      <c r="W185" s="102">
        <f t="shared" si="186"/>
        <v>0</v>
      </c>
      <c r="X185" s="102">
        <f t="shared" si="186"/>
        <v>0</v>
      </c>
      <c r="Y185" s="102">
        <f t="shared" si="186"/>
        <v>0</v>
      </c>
      <c r="Z185" s="102">
        <f t="shared" si="186"/>
        <v>0</v>
      </c>
      <c r="AA185" s="102">
        <f t="shared" si="186"/>
        <v>0</v>
      </c>
    </row>
    <row r="186" spans="1:27" ht="15.75" x14ac:dyDescent="0.25">
      <c r="A186" s="68">
        <v>2023</v>
      </c>
      <c r="B186" s="68">
        <v>1</v>
      </c>
      <c r="C186" s="69">
        <v>44927</v>
      </c>
      <c r="D186" s="69">
        <v>45016</v>
      </c>
      <c r="E186" s="70">
        <v>0</v>
      </c>
      <c r="F186" s="70">
        <v>0</v>
      </c>
      <c r="G186" s="70">
        <v>0</v>
      </c>
      <c r="H186" s="70">
        <v>0</v>
      </c>
      <c r="I186" s="71">
        <v>0</v>
      </c>
      <c r="J186" s="70">
        <v>0</v>
      </c>
      <c r="K186" s="70">
        <v>0</v>
      </c>
      <c r="L186" s="70">
        <v>0</v>
      </c>
      <c r="M186" s="70">
        <v>0</v>
      </c>
      <c r="N186" s="71">
        <v>0</v>
      </c>
      <c r="O186" s="70">
        <v>0</v>
      </c>
      <c r="P186" s="70">
        <v>0</v>
      </c>
      <c r="Q186" s="70">
        <v>0</v>
      </c>
      <c r="R186" s="70">
        <v>0</v>
      </c>
      <c r="S186" s="71">
        <v>0</v>
      </c>
      <c r="T186" s="72">
        <v>0</v>
      </c>
      <c r="U186" s="73">
        <v>0</v>
      </c>
      <c r="V186" s="102">
        <f t="shared" ref="V186:V209" si="187">T186</f>
        <v>0</v>
      </c>
      <c r="W186" s="102">
        <f t="shared" ref="W186:W209" si="188">U186</f>
        <v>0</v>
      </c>
      <c r="X186" s="102">
        <f t="shared" ref="X186:X188" si="189">V186</f>
        <v>0</v>
      </c>
      <c r="Y186" s="102">
        <f t="shared" ref="Y186:Y194" si="190">W186</f>
        <v>0</v>
      </c>
      <c r="Z186" s="102">
        <f t="shared" ref="Z186:Z188" si="191">X186</f>
        <v>0</v>
      </c>
      <c r="AA186" s="102">
        <f t="shared" ref="AA186:AA194" si="192">Y186</f>
        <v>0</v>
      </c>
    </row>
    <row r="187" spans="1:27" s="134" customFormat="1" ht="15.75" x14ac:dyDescent="0.25">
      <c r="A187" s="115">
        <v>2023</v>
      </c>
      <c r="B187" s="115">
        <v>2</v>
      </c>
      <c r="C187" s="116">
        <v>45017</v>
      </c>
      <c r="D187" s="116">
        <v>45107</v>
      </c>
      <c r="E187" s="126">
        <v>0</v>
      </c>
      <c r="F187" s="118">
        <v>0</v>
      </c>
      <c r="G187" s="118">
        <f>E187</f>
        <v>0</v>
      </c>
      <c r="H187" s="118">
        <f>SUM(F187+0)</f>
        <v>0</v>
      </c>
      <c r="I187" s="127">
        <v>0</v>
      </c>
      <c r="J187" s="128">
        <v>0</v>
      </c>
      <c r="K187" s="129">
        <v>0</v>
      </c>
      <c r="L187" s="130">
        <f>J187</f>
        <v>0</v>
      </c>
      <c r="M187" s="129">
        <f>SUM(K187+0)</f>
        <v>0</v>
      </c>
      <c r="N187" s="131">
        <v>0</v>
      </c>
      <c r="O187" s="128">
        <v>0</v>
      </c>
      <c r="P187" s="129">
        <v>0</v>
      </c>
      <c r="Q187" s="130">
        <f>O187</f>
        <v>0</v>
      </c>
      <c r="R187" s="129">
        <f>SUM(P187+0)</f>
        <v>0</v>
      </c>
      <c r="S187" s="131">
        <v>0</v>
      </c>
      <c r="T187" s="132">
        <v>0</v>
      </c>
      <c r="U187" s="133">
        <v>0</v>
      </c>
      <c r="V187" s="114">
        <f t="shared" si="187"/>
        <v>0</v>
      </c>
      <c r="W187" s="114">
        <f t="shared" si="188"/>
        <v>0</v>
      </c>
      <c r="X187" s="114">
        <f t="shared" si="189"/>
        <v>0</v>
      </c>
      <c r="Y187" s="114">
        <f t="shared" si="190"/>
        <v>0</v>
      </c>
      <c r="Z187" s="114">
        <f t="shared" si="191"/>
        <v>0</v>
      </c>
      <c r="AA187" s="114">
        <f t="shared" si="192"/>
        <v>0</v>
      </c>
    </row>
    <row r="188" spans="1:27" ht="15.75" x14ac:dyDescent="0.25">
      <c r="A188" s="68">
        <v>2023</v>
      </c>
      <c r="B188" s="68">
        <v>3</v>
      </c>
      <c r="C188" s="69">
        <v>45108</v>
      </c>
      <c r="D188" s="69">
        <v>45199</v>
      </c>
      <c r="E188" s="79">
        <v>0</v>
      </c>
      <c r="F188" s="80"/>
      <c r="G188" s="80">
        <f t="shared" ref="G188:G189" si="193">G187+E188</f>
        <v>0</v>
      </c>
      <c r="H188" s="80">
        <f t="shared" ref="H188:H192" si="194">SUM(H187+F188)</f>
        <v>0</v>
      </c>
      <c r="I188" s="81">
        <v>0</v>
      </c>
      <c r="J188" s="82">
        <v>0</v>
      </c>
      <c r="K188" s="83"/>
      <c r="L188" s="83">
        <f>L187+J188</f>
        <v>0</v>
      </c>
      <c r="M188" s="83">
        <f>SUM(M187+K188)</f>
        <v>0</v>
      </c>
      <c r="N188" s="85">
        <v>0</v>
      </c>
      <c r="O188" s="82">
        <v>0</v>
      </c>
      <c r="P188" s="83"/>
      <c r="Q188" s="83">
        <f t="shared" ref="Q188:Q208" si="195">Q187+O188</f>
        <v>0</v>
      </c>
      <c r="R188" s="83">
        <f t="shared" ref="R188:R208" si="196">SUM(R187+P188)</f>
        <v>0</v>
      </c>
      <c r="S188" s="85">
        <v>0</v>
      </c>
      <c r="T188" s="72">
        <v>0</v>
      </c>
      <c r="U188" s="73"/>
      <c r="V188" s="102">
        <f t="shared" si="187"/>
        <v>0</v>
      </c>
      <c r="W188" s="102">
        <f t="shared" si="188"/>
        <v>0</v>
      </c>
      <c r="X188" s="102">
        <f t="shared" si="189"/>
        <v>0</v>
      </c>
      <c r="Y188" s="102">
        <f t="shared" si="190"/>
        <v>0</v>
      </c>
      <c r="Z188" s="102">
        <f t="shared" si="191"/>
        <v>0</v>
      </c>
      <c r="AA188" s="102">
        <f t="shared" si="192"/>
        <v>0</v>
      </c>
    </row>
    <row r="189" spans="1:27" ht="15.75" x14ac:dyDescent="0.25">
      <c r="A189" s="68">
        <v>2023</v>
      </c>
      <c r="B189" s="68">
        <v>4</v>
      </c>
      <c r="C189" s="69">
        <v>45200</v>
      </c>
      <c r="D189" s="69">
        <v>45291</v>
      </c>
      <c r="E189" s="79">
        <f>$E$209/6</f>
        <v>20833.333333333332</v>
      </c>
      <c r="F189" s="80">
        <v>0</v>
      </c>
      <c r="G189" s="80">
        <f t="shared" si="193"/>
        <v>20833.333333333332</v>
      </c>
      <c r="H189" s="80">
        <f t="shared" si="194"/>
        <v>0</v>
      </c>
      <c r="I189" s="81">
        <f t="shared" ref="I189:I205" si="197">H189/G189</f>
        <v>0</v>
      </c>
      <c r="J189" s="82">
        <f>$J$209/6</f>
        <v>833.33333333333337</v>
      </c>
      <c r="K189" s="83">
        <v>0</v>
      </c>
      <c r="L189" s="83">
        <f t="shared" ref="L189:L192" si="198">L188+J189</f>
        <v>833.33333333333337</v>
      </c>
      <c r="M189" s="83">
        <f t="shared" ref="M189:M191" si="199">SUM(M188+K189)</f>
        <v>0</v>
      </c>
      <c r="N189" s="85">
        <f t="shared" ref="N189:N192" si="200">M189/L189</f>
        <v>0</v>
      </c>
      <c r="O189" s="82">
        <v>0</v>
      </c>
      <c r="P189" s="83">
        <v>0</v>
      </c>
      <c r="Q189" s="83">
        <f t="shared" si="195"/>
        <v>0</v>
      </c>
      <c r="R189" s="83">
        <f t="shared" si="196"/>
        <v>0</v>
      </c>
      <c r="S189" s="85">
        <v>0</v>
      </c>
      <c r="T189" s="72">
        <v>0</v>
      </c>
      <c r="U189" s="73">
        <v>0</v>
      </c>
      <c r="V189" s="102">
        <f t="shared" si="187"/>
        <v>0</v>
      </c>
      <c r="W189" s="102">
        <f t="shared" si="188"/>
        <v>0</v>
      </c>
      <c r="X189" s="102">
        <f>V189</f>
        <v>0</v>
      </c>
      <c r="Y189" s="102">
        <f t="shared" si="190"/>
        <v>0</v>
      </c>
      <c r="Z189" s="102">
        <f>X189</f>
        <v>0</v>
      </c>
      <c r="AA189" s="102">
        <f t="shared" si="192"/>
        <v>0</v>
      </c>
    </row>
    <row r="190" spans="1:27" ht="15.75" x14ac:dyDescent="0.25">
      <c r="A190" s="68">
        <v>2024</v>
      </c>
      <c r="B190" s="68">
        <v>1</v>
      </c>
      <c r="C190" s="69">
        <v>45292</v>
      </c>
      <c r="D190" s="69">
        <v>45382</v>
      </c>
      <c r="E190" s="79">
        <f t="shared" ref="E190:E194" si="201">$E$209/6</f>
        <v>20833.333333333332</v>
      </c>
      <c r="F190" s="80">
        <v>0</v>
      </c>
      <c r="G190" s="80">
        <f>G189+E190</f>
        <v>41666.666666666664</v>
      </c>
      <c r="H190" s="80">
        <f t="shared" si="194"/>
        <v>0</v>
      </c>
      <c r="I190" s="81">
        <f t="shared" si="197"/>
        <v>0</v>
      </c>
      <c r="J190" s="82">
        <f t="shared" ref="J190:J194" si="202">$J$209/6</f>
        <v>833.33333333333337</v>
      </c>
      <c r="K190" s="83">
        <v>0</v>
      </c>
      <c r="L190" s="83">
        <f t="shared" si="198"/>
        <v>1666.6666666666667</v>
      </c>
      <c r="M190" s="83">
        <f t="shared" si="199"/>
        <v>0</v>
      </c>
      <c r="N190" s="85">
        <f t="shared" si="200"/>
        <v>0</v>
      </c>
      <c r="O190" s="82"/>
      <c r="P190" s="83">
        <v>0</v>
      </c>
      <c r="Q190" s="83">
        <f t="shared" si="195"/>
        <v>0</v>
      </c>
      <c r="R190" s="83">
        <f t="shared" si="196"/>
        <v>0</v>
      </c>
      <c r="S190" s="85">
        <v>0</v>
      </c>
      <c r="T190" s="72">
        <v>0</v>
      </c>
      <c r="U190" s="73">
        <v>0</v>
      </c>
      <c r="V190" s="102">
        <f t="shared" si="187"/>
        <v>0</v>
      </c>
      <c r="W190" s="102">
        <f t="shared" si="188"/>
        <v>0</v>
      </c>
      <c r="X190" s="102">
        <f t="shared" ref="X190:X209" si="203">V190</f>
        <v>0</v>
      </c>
      <c r="Y190" s="102">
        <f t="shared" si="190"/>
        <v>0</v>
      </c>
      <c r="Z190" s="102">
        <f t="shared" ref="Z190:Z209" si="204">X190</f>
        <v>0</v>
      </c>
      <c r="AA190" s="102">
        <f t="shared" si="192"/>
        <v>0</v>
      </c>
    </row>
    <row r="191" spans="1:27" ht="15.75" x14ac:dyDescent="0.25">
      <c r="A191" s="68">
        <v>2024</v>
      </c>
      <c r="B191" s="68">
        <v>2</v>
      </c>
      <c r="C191" s="69">
        <v>45383</v>
      </c>
      <c r="D191" s="69">
        <v>45473</v>
      </c>
      <c r="E191" s="79">
        <f t="shared" si="201"/>
        <v>20833.333333333332</v>
      </c>
      <c r="F191" s="80">
        <v>0</v>
      </c>
      <c r="G191" s="80">
        <f t="shared" ref="G191:G192" si="205">G190+E191</f>
        <v>62500</v>
      </c>
      <c r="H191" s="80">
        <f t="shared" si="194"/>
        <v>0</v>
      </c>
      <c r="I191" s="81">
        <f t="shared" si="197"/>
        <v>0</v>
      </c>
      <c r="J191" s="82">
        <f t="shared" si="202"/>
        <v>833.33333333333337</v>
      </c>
      <c r="K191" s="83">
        <v>0</v>
      </c>
      <c r="L191" s="83">
        <f t="shared" si="198"/>
        <v>2500</v>
      </c>
      <c r="M191" s="83">
        <f t="shared" si="199"/>
        <v>0</v>
      </c>
      <c r="N191" s="85">
        <f t="shared" si="200"/>
        <v>0</v>
      </c>
      <c r="O191" s="82">
        <v>0</v>
      </c>
      <c r="P191" s="83">
        <v>0</v>
      </c>
      <c r="Q191" s="83">
        <f t="shared" si="195"/>
        <v>0</v>
      </c>
      <c r="R191" s="83">
        <f t="shared" si="196"/>
        <v>0</v>
      </c>
      <c r="S191" s="85">
        <v>0</v>
      </c>
      <c r="T191" s="72">
        <v>0</v>
      </c>
      <c r="U191" s="73">
        <v>0</v>
      </c>
      <c r="V191" s="102">
        <f t="shared" si="187"/>
        <v>0</v>
      </c>
      <c r="W191" s="102">
        <f t="shared" si="188"/>
        <v>0</v>
      </c>
      <c r="X191" s="102">
        <f t="shared" si="203"/>
        <v>0</v>
      </c>
      <c r="Y191" s="102">
        <f t="shared" si="190"/>
        <v>0</v>
      </c>
      <c r="Z191" s="102">
        <f t="shared" si="204"/>
        <v>0</v>
      </c>
      <c r="AA191" s="102">
        <f t="shared" si="192"/>
        <v>0</v>
      </c>
    </row>
    <row r="192" spans="1:27" ht="15.75" x14ac:dyDescent="0.25">
      <c r="A192" s="68">
        <v>2024</v>
      </c>
      <c r="B192" s="68">
        <v>3</v>
      </c>
      <c r="C192" s="69">
        <v>45474</v>
      </c>
      <c r="D192" s="69">
        <v>45565</v>
      </c>
      <c r="E192" s="79">
        <f t="shared" si="201"/>
        <v>20833.333333333332</v>
      </c>
      <c r="F192" s="80">
        <v>0</v>
      </c>
      <c r="G192" s="80">
        <f t="shared" si="205"/>
        <v>83333.333333333328</v>
      </c>
      <c r="H192" s="80">
        <f t="shared" si="194"/>
        <v>0</v>
      </c>
      <c r="I192" s="81">
        <f t="shared" si="197"/>
        <v>0</v>
      </c>
      <c r="J192" s="82">
        <f t="shared" si="202"/>
        <v>833.33333333333337</v>
      </c>
      <c r="K192" s="83">
        <v>0</v>
      </c>
      <c r="L192" s="83">
        <f t="shared" si="198"/>
        <v>3333.3333333333335</v>
      </c>
      <c r="M192" s="83">
        <f>SUM(M191+K192)</f>
        <v>0</v>
      </c>
      <c r="N192" s="85">
        <f t="shared" si="200"/>
        <v>0</v>
      </c>
      <c r="O192" s="82">
        <v>0</v>
      </c>
      <c r="P192" s="83">
        <v>0</v>
      </c>
      <c r="Q192" s="83">
        <f t="shared" si="195"/>
        <v>0</v>
      </c>
      <c r="R192" s="83">
        <f t="shared" si="196"/>
        <v>0</v>
      </c>
      <c r="S192" s="85">
        <v>0</v>
      </c>
      <c r="T192" s="72">
        <v>0</v>
      </c>
      <c r="U192" s="73">
        <v>0</v>
      </c>
      <c r="V192" s="102">
        <f t="shared" si="187"/>
        <v>0</v>
      </c>
      <c r="W192" s="102">
        <f t="shared" si="188"/>
        <v>0</v>
      </c>
      <c r="X192" s="102">
        <f t="shared" si="203"/>
        <v>0</v>
      </c>
      <c r="Y192" s="102">
        <f t="shared" si="190"/>
        <v>0</v>
      </c>
      <c r="Z192" s="102">
        <f t="shared" si="204"/>
        <v>0</v>
      </c>
      <c r="AA192" s="102">
        <f t="shared" si="192"/>
        <v>0</v>
      </c>
    </row>
    <row r="193" spans="1:27" ht="15.75" x14ac:dyDescent="0.25">
      <c r="A193" s="1">
        <v>2024</v>
      </c>
      <c r="B193" s="1">
        <v>4</v>
      </c>
      <c r="C193" s="3">
        <v>45566</v>
      </c>
      <c r="D193" s="3">
        <v>45657</v>
      </c>
      <c r="E193" s="24">
        <f t="shared" si="201"/>
        <v>20833.333333333332</v>
      </c>
      <c r="F193" s="20"/>
      <c r="G193" s="20">
        <f>G192+E193</f>
        <v>104166.66666666666</v>
      </c>
      <c r="H193" s="20">
        <f>SUM(H192+F193)</f>
        <v>0</v>
      </c>
      <c r="I193" s="27">
        <f t="shared" si="197"/>
        <v>0</v>
      </c>
      <c r="J193" s="12">
        <f t="shared" si="202"/>
        <v>833.33333333333337</v>
      </c>
      <c r="K193" s="8"/>
      <c r="L193" s="8">
        <f>L192+J193</f>
        <v>4166.666666666667</v>
      </c>
      <c r="M193" s="8">
        <f>SUM(M192+K193)</f>
        <v>0</v>
      </c>
      <c r="N193" s="19">
        <f>M193/L193</f>
        <v>0</v>
      </c>
      <c r="O193" s="12"/>
      <c r="P193" s="8"/>
      <c r="Q193" s="8">
        <f t="shared" si="195"/>
        <v>0</v>
      </c>
      <c r="R193" s="8">
        <f t="shared" si="196"/>
        <v>0</v>
      </c>
      <c r="S193" s="19">
        <v>0</v>
      </c>
      <c r="T193" s="16">
        <v>0</v>
      </c>
      <c r="U193" s="2"/>
      <c r="V193" s="101">
        <f t="shared" si="187"/>
        <v>0</v>
      </c>
      <c r="W193" s="101">
        <f t="shared" si="188"/>
        <v>0</v>
      </c>
      <c r="X193" s="101">
        <f t="shared" si="203"/>
        <v>0</v>
      </c>
      <c r="Y193" s="101">
        <f t="shared" si="190"/>
        <v>0</v>
      </c>
      <c r="Z193" s="101">
        <f t="shared" si="204"/>
        <v>0</v>
      </c>
      <c r="AA193" s="101">
        <f t="shared" si="192"/>
        <v>0</v>
      </c>
    </row>
    <row r="194" spans="1:27" ht="15.75" x14ac:dyDescent="0.25">
      <c r="A194" s="1">
        <v>2025</v>
      </c>
      <c r="B194" s="1">
        <v>1</v>
      </c>
      <c r="C194" s="3">
        <v>45658</v>
      </c>
      <c r="D194" s="3">
        <v>45747</v>
      </c>
      <c r="E194" s="24">
        <f t="shared" si="201"/>
        <v>20833.333333333332</v>
      </c>
      <c r="F194" s="20"/>
      <c r="G194" s="20">
        <f t="shared" ref="G194:G208" si="206">G193+E194</f>
        <v>124999.99999999999</v>
      </c>
      <c r="H194" s="20">
        <f t="shared" ref="H194:H207" si="207">SUM(H193+F194)</f>
        <v>0</v>
      </c>
      <c r="I194" s="27">
        <f t="shared" si="197"/>
        <v>0</v>
      </c>
      <c r="J194" s="12">
        <f t="shared" si="202"/>
        <v>833.33333333333337</v>
      </c>
      <c r="K194" s="8"/>
      <c r="L194" s="8">
        <f>L193+J194</f>
        <v>5000</v>
      </c>
      <c r="M194" s="8">
        <f t="shared" ref="M194:M208" si="208">SUM(M193+K194)</f>
        <v>0</v>
      </c>
      <c r="N194" s="19">
        <f t="shared" ref="N194:N208" si="209">M194/L194</f>
        <v>0</v>
      </c>
      <c r="O194" s="12">
        <f>O209</f>
        <v>35000</v>
      </c>
      <c r="P194" s="8"/>
      <c r="Q194" s="8">
        <f t="shared" si="195"/>
        <v>35000</v>
      </c>
      <c r="R194" s="8">
        <f t="shared" si="196"/>
        <v>0</v>
      </c>
      <c r="S194" s="19">
        <f t="shared" ref="S194:S209" si="210">R194/Q194</f>
        <v>0</v>
      </c>
      <c r="T194" s="16">
        <v>1</v>
      </c>
      <c r="U194" s="2"/>
      <c r="V194" s="101">
        <f t="shared" si="187"/>
        <v>1</v>
      </c>
      <c r="W194" s="101">
        <f t="shared" si="188"/>
        <v>0</v>
      </c>
      <c r="X194" s="101">
        <f t="shared" si="203"/>
        <v>1</v>
      </c>
      <c r="Y194" s="101">
        <f t="shared" si="190"/>
        <v>0</v>
      </c>
      <c r="Z194" s="101">
        <f t="shared" si="204"/>
        <v>1</v>
      </c>
      <c r="AA194" s="101">
        <f t="shared" si="192"/>
        <v>0</v>
      </c>
    </row>
    <row r="195" spans="1:27" ht="15.75" x14ac:dyDescent="0.25">
      <c r="A195" s="1">
        <v>2025</v>
      </c>
      <c r="B195" s="1">
        <v>2</v>
      </c>
      <c r="C195" s="3">
        <v>45748</v>
      </c>
      <c r="D195" s="3">
        <v>45838</v>
      </c>
      <c r="E195" s="24">
        <v>0</v>
      </c>
      <c r="F195" s="20"/>
      <c r="G195" s="20">
        <f t="shared" si="206"/>
        <v>124999.99999999999</v>
      </c>
      <c r="H195" s="20">
        <f t="shared" si="207"/>
        <v>0</v>
      </c>
      <c r="I195" s="27">
        <f t="shared" si="197"/>
        <v>0</v>
      </c>
      <c r="J195" s="12">
        <v>0</v>
      </c>
      <c r="K195" s="8"/>
      <c r="L195" s="8">
        <f t="shared" ref="L195" si="211">L194+J195</f>
        <v>5000</v>
      </c>
      <c r="M195" s="8">
        <f t="shared" si="208"/>
        <v>0</v>
      </c>
      <c r="N195" s="19">
        <f t="shared" si="209"/>
        <v>0</v>
      </c>
      <c r="O195" s="12">
        <v>0</v>
      </c>
      <c r="P195" s="8"/>
      <c r="Q195" s="8">
        <f t="shared" si="195"/>
        <v>35000</v>
      </c>
      <c r="R195" s="8">
        <f t="shared" si="196"/>
        <v>0</v>
      </c>
      <c r="S195" s="19">
        <f t="shared" si="210"/>
        <v>0</v>
      </c>
      <c r="T195" s="16"/>
      <c r="U195" s="2"/>
      <c r="V195" s="101">
        <f t="shared" si="187"/>
        <v>0</v>
      </c>
      <c r="W195" s="101">
        <f t="shared" si="188"/>
        <v>0</v>
      </c>
      <c r="X195" s="101">
        <f t="shared" si="203"/>
        <v>0</v>
      </c>
      <c r="Y195" s="101">
        <f>W195</f>
        <v>0</v>
      </c>
      <c r="Z195" s="101">
        <f t="shared" si="204"/>
        <v>0</v>
      </c>
      <c r="AA195" s="101">
        <f>Y195</f>
        <v>0</v>
      </c>
    </row>
    <row r="196" spans="1:27" ht="15.75" x14ac:dyDescent="0.25">
      <c r="A196" s="1">
        <v>2025</v>
      </c>
      <c r="B196" s="1">
        <v>3</v>
      </c>
      <c r="C196" s="3">
        <v>45839</v>
      </c>
      <c r="D196" s="3">
        <v>45930</v>
      </c>
      <c r="E196" s="24">
        <v>0</v>
      </c>
      <c r="F196" s="20"/>
      <c r="G196" s="20">
        <f t="shared" si="206"/>
        <v>124999.99999999999</v>
      </c>
      <c r="H196" s="20">
        <f t="shared" si="207"/>
        <v>0</v>
      </c>
      <c r="I196" s="27">
        <f t="shared" si="197"/>
        <v>0</v>
      </c>
      <c r="J196" s="12">
        <v>0</v>
      </c>
      <c r="K196" s="8"/>
      <c r="L196" s="8">
        <f>L195+J196</f>
        <v>5000</v>
      </c>
      <c r="M196" s="8">
        <f t="shared" si="208"/>
        <v>0</v>
      </c>
      <c r="N196" s="19">
        <f t="shared" si="209"/>
        <v>0</v>
      </c>
      <c r="O196" s="12">
        <v>0</v>
      </c>
      <c r="P196" s="8"/>
      <c r="Q196" s="8">
        <f t="shared" si="195"/>
        <v>35000</v>
      </c>
      <c r="R196" s="8">
        <f t="shared" si="196"/>
        <v>0</v>
      </c>
      <c r="S196" s="19">
        <f t="shared" si="210"/>
        <v>0</v>
      </c>
      <c r="T196" s="16"/>
      <c r="U196" s="2"/>
      <c r="V196" s="101">
        <f t="shared" si="187"/>
        <v>0</v>
      </c>
      <c r="W196" s="101">
        <f t="shared" si="188"/>
        <v>0</v>
      </c>
      <c r="X196" s="101">
        <f t="shared" si="203"/>
        <v>0</v>
      </c>
      <c r="Y196" s="101">
        <f t="shared" ref="Y196:Y209" si="212">W196</f>
        <v>0</v>
      </c>
      <c r="Z196" s="101">
        <f t="shared" si="204"/>
        <v>0</v>
      </c>
      <c r="AA196" s="101">
        <f t="shared" ref="AA196:AA209" si="213">Y196</f>
        <v>0</v>
      </c>
    </row>
    <row r="197" spans="1:27" ht="15.75" x14ac:dyDescent="0.25">
      <c r="A197" s="1">
        <v>2025</v>
      </c>
      <c r="B197" s="1">
        <v>4</v>
      </c>
      <c r="C197" s="3">
        <v>45931</v>
      </c>
      <c r="D197" s="3">
        <v>46022</v>
      </c>
      <c r="E197" s="24">
        <v>0</v>
      </c>
      <c r="F197" s="20"/>
      <c r="G197" s="20">
        <f t="shared" si="206"/>
        <v>124999.99999999999</v>
      </c>
      <c r="H197" s="20">
        <f t="shared" si="207"/>
        <v>0</v>
      </c>
      <c r="I197" s="27">
        <f t="shared" si="197"/>
        <v>0</v>
      </c>
      <c r="J197" s="12">
        <v>0</v>
      </c>
      <c r="K197" s="8"/>
      <c r="L197" s="8">
        <f t="shared" ref="L197:L208" si="214">L196+J197</f>
        <v>5000</v>
      </c>
      <c r="M197" s="8">
        <f t="shared" si="208"/>
        <v>0</v>
      </c>
      <c r="N197" s="19">
        <f t="shared" si="209"/>
        <v>0</v>
      </c>
      <c r="O197" s="12">
        <v>0</v>
      </c>
      <c r="P197" s="8"/>
      <c r="Q197" s="8">
        <f t="shared" si="195"/>
        <v>35000</v>
      </c>
      <c r="R197" s="8">
        <f t="shared" si="196"/>
        <v>0</v>
      </c>
      <c r="S197" s="19">
        <f t="shared" si="210"/>
        <v>0</v>
      </c>
      <c r="T197" s="16"/>
      <c r="U197" s="2"/>
      <c r="V197" s="101">
        <f t="shared" si="187"/>
        <v>0</v>
      </c>
      <c r="W197" s="101">
        <f t="shared" si="188"/>
        <v>0</v>
      </c>
      <c r="X197" s="101">
        <f t="shared" si="203"/>
        <v>0</v>
      </c>
      <c r="Y197" s="101">
        <f t="shared" si="212"/>
        <v>0</v>
      </c>
      <c r="Z197" s="101">
        <f t="shared" si="204"/>
        <v>0</v>
      </c>
      <c r="AA197" s="101">
        <f t="shared" si="213"/>
        <v>0</v>
      </c>
    </row>
    <row r="198" spans="1:27" ht="15.75" x14ac:dyDescent="0.25">
      <c r="A198" s="1">
        <v>2026</v>
      </c>
      <c r="B198" s="1">
        <v>1</v>
      </c>
      <c r="C198" s="3">
        <v>46023</v>
      </c>
      <c r="D198" s="3">
        <v>46112</v>
      </c>
      <c r="E198" s="24">
        <v>0</v>
      </c>
      <c r="F198" s="20"/>
      <c r="G198" s="20">
        <f t="shared" si="206"/>
        <v>124999.99999999999</v>
      </c>
      <c r="H198" s="20">
        <f t="shared" si="207"/>
        <v>0</v>
      </c>
      <c r="I198" s="27">
        <f t="shared" si="197"/>
        <v>0</v>
      </c>
      <c r="J198" s="12">
        <v>0</v>
      </c>
      <c r="K198" s="8"/>
      <c r="L198" s="8">
        <f t="shared" si="214"/>
        <v>5000</v>
      </c>
      <c r="M198" s="8">
        <f t="shared" si="208"/>
        <v>0</v>
      </c>
      <c r="N198" s="19">
        <f t="shared" si="209"/>
        <v>0</v>
      </c>
      <c r="O198" s="12">
        <v>0</v>
      </c>
      <c r="P198" s="8"/>
      <c r="Q198" s="8">
        <f t="shared" si="195"/>
        <v>35000</v>
      </c>
      <c r="R198" s="8">
        <f t="shared" si="196"/>
        <v>0</v>
      </c>
      <c r="S198" s="19">
        <f t="shared" si="210"/>
        <v>0</v>
      </c>
      <c r="T198" s="16"/>
      <c r="U198" s="2"/>
      <c r="V198" s="101">
        <f t="shared" si="187"/>
        <v>0</v>
      </c>
      <c r="W198" s="101">
        <f t="shared" si="188"/>
        <v>0</v>
      </c>
      <c r="X198" s="101">
        <f t="shared" si="203"/>
        <v>0</v>
      </c>
      <c r="Y198" s="101">
        <f t="shared" si="212"/>
        <v>0</v>
      </c>
      <c r="Z198" s="101">
        <f t="shared" si="204"/>
        <v>0</v>
      </c>
      <c r="AA198" s="101">
        <f t="shared" si="213"/>
        <v>0</v>
      </c>
    </row>
    <row r="199" spans="1:27" ht="15.75" x14ac:dyDescent="0.25">
      <c r="A199" s="1">
        <v>2026</v>
      </c>
      <c r="B199" s="1">
        <v>2</v>
      </c>
      <c r="C199" s="3">
        <v>46113</v>
      </c>
      <c r="D199" s="3">
        <v>46203</v>
      </c>
      <c r="E199" s="24">
        <v>0</v>
      </c>
      <c r="F199" s="20"/>
      <c r="G199" s="20">
        <f t="shared" si="206"/>
        <v>124999.99999999999</v>
      </c>
      <c r="H199" s="20">
        <f t="shared" si="207"/>
        <v>0</v>
      </c>
      <c r="I199" s="27">
        <f t="shared" si="197"/>
        <v>0</v>
      </c>
      <c r="J199" s="12">
        <v>0</v>
      </c>
      <c r="K199" s="8"/>
      <c r="L199" s="8">
        <f t="shared" si="214"/>
        <v>5000</v>
      </c>
      <c r="M199" s="8">
        <f t="shared" si="208"/>
        <v>0</v>
      </c>
      <c r="N199" s="19">
        <f t="shared" si="209"/>
        <v>0</v>
      </c>
      <c r="O199" s="12">
        <v>0</v>
      </c>
      <c r="P199" s="8"/>
      <c r="Q199" s="8">
        <f t="shared" si="195"/>
        <v>35000</v>
      </c>
      <c r="R199" s="8">
        <f t="shared" si="196"/>
        <v>0</v>
      </c>
      <c r="S199" s="19">
        <f t="shared" si="210"/>
        <v>0</v>
      </c>
      <c r="T199" s="16"/>
      <c r="U199" s="2"/>
      <c r="V199" s="101">
        <f t="shared" si="187"/>
        <v>0</v>
      </c>
      <c r="W199" s="101">
        <f t="shared" si="188"/>
        <v>0</v>
      </c>
      <c r="X199" s="101">
        <f t="shared" si="203"/>
        <v>0</v>
      </c>
      <c r="Y199" s="101">
        <f t="shared" si="212"/>
        <v>0</v>
      </c>
      <c r="Z199" s="101">
        <f t="shared" si="204"/>
        <v>0</v>
      </c>
      <c r="AA199" s="101">
        <f t="shared" si="213"/>
        <v>0</v>
      </c>
    </row>
    <row r="200" spans="1:27" ht="15.75" x14ac:dyDescent="0.25">
      <c r="A200" s="1">
        <v>2026</v>
      </c>
      <c r="B200" s="1">
        <v>3</v>
      </c>
      <c r="C200" s="3">
        <v>46204</v>
      </c>
      <c r="D200" s="3">
        <v>46295</v>
      </c>
      <c r="E200" s="25">
        <v>0</v>
      </c>
      <c r="F200" s="21"/>
      <c r="G200" s="21">
        <f t="shared" si="206"/>
        <v>124999.99999999999</v>
      </c>
      <c r="H200" s="21">
        <f t="shared" si="207"/>
        <v>0</v>
      </c>
      <c r="I200" s="28">
        <f t="shared" si="197"/>
        <v>0</v>
      </c>
      <c r="J200" s="13">
        <v>0</v>
      </c>
      <c r="K200" s="5"/>
      <c r="L200" s="5">
        <f t="shared" si="214"/>
        <v>5000</v>
      </c>
      <c r="M200" s="5">
        <f t="shared" si="208"/>
        <v>0</v>
      </c>
      <c r="N200" s="19">
        <f t="shared" si="209"/>
        <v>0</v>
      </c>
      <c r="O200" s="13">
        <v>0</v>
      </c>
      <c r="P200" s="5"/>
      <c r="Q200" s="5">
        <f t="shared" si="195"/>
        <v>35000</v>
      </c>
      <c r="R200" s="5">
        <f t="shared" si="196"/>
        <v>0</v>
      </c>
      <c r="S200" s="19">
        <f t="shared" si="210"/>
        <v>0</v>
      </c>
      <c r="T200" s="17"/>
      <c r="U200" s="4"/>
      <c r="V200" s="101">
        <f t="shared" si="187"/>
        <v>0</v>
      </c>
      <c r="W200" s="101">
        <f t="shared" si="188"/>
        <v>0</v>
      </c>
      <c r="X200" s="101">
        <f t="shared" si="203"/>
        <v>0</v>
      </c>
      <c r="Y200" s="101">
        <f t="shared" si="212"/>
        <v>0</v>
      </c>
      <c r="Z200" s="101">
        <f t="shared" si="204"/>
        <v>0</v>
      </c>
      <c r="AA200" s="101">
        <f t="shared" si="213"/>
        <v>0</v>
      </c>
    </row>
    <row r="201" spans="1:27" ht="15.75" x14ac:dyDescent="0.25">
      <c r="A201" s="1">
        <v>2026</v>
      </c>
      <c r="B201" s="1">
        <v>4</v>
      </c>
      <c r="C201" s="3">
        <v>46296</v>
      </c>
      <c r="D201" s="3">
        <v>46387</v>
      </c>
      <c r="E201" s="25">
        <v>0</v>
      </c>
      <c r="F201" s="21"/>
      <c r="G201" s="21">
        <f t="shared" si="206"/>
        <v>124999.99999999999</v>
      </c>
      <c r="H201" s="21">
        <f t="shared" si="207"/>
        <v>0</v>
      </c>
      <c r="I201" s="28">
        <f t="shared" si="197"/>
        <v>0</v>
      </c>
      <c r="J201" s="13">
        <v>0</v>
      </c>
      <c r="K201" s="5"/>
      <c r="L201" s="5">
        <f t="shared" si="214"/>
        <v>5000</v>
      </c>
      <c r="M201" s="5">
        <f t="shared" si="208"/>
        <v>0</v>
      </c>
      <c r="N201" s="19">
        <f t="shared" si="209"/>
        <v>0</v>
      </c>
      <c r="O201" s="13">
        <v>0</v>
      </c>
      <c r="P201" s="5"/>
      <c r="Q201" s="5">
        <f t="shared" si="195"/>
        <v>35000</v>
      </c>
      <c r="R201" s="5">
        <f t="shared" si="196"/>
        <v>0</v>
      </c>
      <c r="S201" s="19">
        <f t="shared" si="210"/>
        <v>0</v>
      </c>
      <c r="T201" s="17"/>
      <c r="U201" s="4"/>
      <c r="V201" s="101">
        <f t="shared" si="187"/>
        <v>0</v>
      </c>
      <c r="W201" s="101">
        <f t="shared" si="188"/>
        <v>0</v>
      </c>
      <c r="X201" s="101">
        <f t="shared" si="203"/>
        <v>0</v>
      </c>
      <c r="Y201" s="101">
        <f t="shared" si="212"/>
        <v>0</v>
      </c>
      <c r="Z201" s="101">
        <f t="shared" si="204"/>
        <v>0</v>
      </c>
      <c r="AA201" s="101">
        <f t="shared" si="213"/>
        <v>0</v>
      </c>
    </row>
    <row r="202" spans="1:27" ht="15.75" x14ac:dyDescent="0.25">
      <c r="A202" s="1">
        <v>2027</v>
      </c>
      <c r="B202" s="1">
        <v>1</v>
      </c>
      <c r="C202" s="3">
        <v>46388</v>
      </c>
      <c r="D202" s="3">
        <v>46477</v>
      </c>
      <c r="E202" s="25">
        <v>0</v>
      </c>
      <c r="F202" s="21"/>
      <c r="G202" s="21">
        <f t="shared" si="206"/>
        <v>124999.99999999999</v>
      </c>
      <c r="H202" s="21">
        <f t="shared" si="207"/>
        <v>0</v>
      </c>
      <c r="I202" s="28">
        <f t="shared" si="197"/>
        <v>0</v>
      </c>
      <c r="J202" s="13">
        <v>0</v>
      </c>
      <c r="K202" s="5"/>
      <c r="L202" s="5">
        <f t="shared" si="214"/>
        <v>5000</v>
      </c>
      <c r="M202" s="5">
        <f t="shared" si="208"/>
        <v>0</v>
      </c>
      <c r="N202" s="19">
        <f t="shared" si="209"/>
        <v>0</v>
      </c>
      <c r="O202" s="13">
        <v>0</v>
      </c>
      <c r="P202" s="5"/>
      <c r="Q202" s="5">
        <f t="shared" si="195"/>
        <v>35000</v>
      </c>
      <c r="R202" s="5">
        <f t="shared" si="196"/>
        <v>0</v>
      </c>
      <c r="S202" s="19">
        <f t="shared" si="210"/>
        <v>0</v>
      </c>
      <c r="T202" s="17"/>
      <c r="U202" s="4"/>
      <c r="V202" s="101">
        <f t="shared" si="187"/>
        <v>0</v>
      </c>
      <c r="W202" s="101">
        <f t="shared" si="188"/>
        <v>0</v>
      </c>
      <c r="X202" s="101">
        <f t="shared" si="203"/>
        <v>0</v>
      </c>
      <c r="Y202" s="101">
        <f t="shared" si="212"/>
        <v>0</v>
      </c>
      <c r="Z202" s="101">
        <f t="shared" si="204"/>
        <v>0</v>
      </c>
      <c r="AA202" s="101">
        <f t="shared" si="213"/>
        <v>0</v>
      </c>
    </row>
    <row r="203" spans="1:27" ht="15.75" x14ac:dyDescent="0.25">
      <c r="A203" s="1">
        <v>2027</v>
      </c>
      <c r="B203" s="1">
        <v>2</v>
      </c>
      <c r="C203" s="3">
        <v>46478</v>
      </c>
      <c r="D203" s="3">
        <v>46568</v>
      </c>
      <c r="E203" s="25">
        <v>0</v>
      </c>
      <c r="F203" s="21"/>
      <c r="G203" s="21">
        <f t="shared" si="206"/>
        <v>124999.99999999999</v>
      </c>
      <c r="H203" s="21">
        <f t="shared" si="207"/>
        <v>0</v>
      </c>
      <c r="I203" s="28">
        <f t="shared" si="197"/>
        <v>0</v>
      </c>
      <c r="J203" s="13">
        <v>0</v>
      </c>
      <c r="K203" s="5"/>
      <c r="L203" s="5">
        <f t="shared" si="214"/>
        <v>5000</v>
      </c>
      <c r="M203" s="5">
        <f t="shared" si="208"/>
        <v>0</v>
      </c>
      <c r="N203" s="19">
        <f t="shared" si="209"/>
        <v>0</v>
      </c>
      <c r="O203" s="13">
        <v>0</v>
      </c>
      <c r="P203" s="5"/>
      <c r="Q203" s="5">
        <f t="shared" si="195"/>
        <v>35000</v>
      </c>
      <c r="R203" s="5">
        <f t="shared" si="196"/>
        <v>0</v>
      </c>
      <c r="S203" s="19">
        <f t="shared" si="210"/>
        <v>0</v>
      </c>
      <c r="T203" s="17"/>
      <c r="U203" s="4"/>
      <c r="V203" s="101">
        <f t="shared" si="187"/>
        <v>0</v>
      </c>
      <c r="W203" s="101">
        <f t="shared" si="188"/>
        <v>0</v>
      </c>
      <c r="X203" s="101">
        <f t="shared" si="203"/>
        <v>0</v>
      </c>
      <c r="Y203" s="101">
        <f t="shared" si="212"/>
        <v>0</v>
      </c>
      <c r="Z203" s="101">
        <f t="shared" si="204"/>
        <v>0</v>
      </c>
      <c r="AA203" s="101">
        <f t="shared" si="213"/>
        <v>0</v>
      </c>
    </row>
    <row r="204" spans="1:27" ht="15.75" x14ac:dyDescent="0.25">
      <c r="A204" s="1">
        <v>2027</v>
      </c>
      <c r="B204" s="1">
        <v>3</v>
      </c>
      <c r="C204" s="3">
        <v>46569</v>
      </c>
      <c r="D204" s="3">
        <v>46660</v>
      </c>
      <c r="E204" s="25">
        <v>0</v>
      </c>
      <c r="F204" s="21"/>
      <c r="G204" s="21">
        <f t="shared" si="206"/>
        <v>124999.99999999999</v>
      </c>
      <c r="H204" s="21">
        <f t="shared" si="207"/>
        <v>0</v>
      </c>
      <c r="I204" s="28">
        <f t="shared" si="197"/>
        <v>0</v>
      </c>
      <c r="J204" s="13">
        <v>0</v>
      </c>
      <c r="K204" s="5"/>
      <c r="L204" s="5">
        <f t="shared" si="214"/>
        <v>5000</v>
      </c>
      <c r="M204" s="5">
        <f t="shared" si="208"/>
        <v>0</v>
      </c>
      <c r="N204" s="19">
        <f t="shared" si="209"/>
        <v>0</v>
      </c>
      <c r="O204" s="13">
        <v>0</v>
      </c>
      <c r="P204" s="5"/>
      <c r="Q204" s="5">
        <f t="shared" si="195"/>
        <v>35000</v>
      </c>
      <c r="R204" s="5">
        <f t="shared" si="196"/>
        <v>0</v>
      </c>
      <c r="S204" s="19">
        <f t="shared" si="210"/>
        <v>0</v>
      </c>
      <c r="T204" s="17"/>
      <c r="U204" s="4"/>
      <c r="V204" s="101">
        <f t="shared" si="187"/>
        <v>0</v>
      </c>
      <c r="W204" s="101">
        <f t="shared" si="188"/>
        <v>0</v>
      </c>
      <c r="X204" s="101">
        <f t="shared" si="203"/>
        <v>0</v>
      </c>
      <c r="Y204" s="101">
        <f t="shared" si="212"/>
        <v>0</v>
      </c>
      <c r="Z204" s="101">
        <f t="shared" si="204"/>
        <v>0</v>
      </c>
      <c r="AA204" s="101">
        <f t="shared" si="213"/>
        <v>0</v>
      </c>
    </row>
    <row r="205" spans="1:27" ht="15.75" x14ac:dyDescent="0.25">
      <c r="A205" s="1">
        <v>2027</v>
      </c>
      <c r="B205" s="1">
        <v>4</v>
      </c>
      <c r="C205" s="3">
        <v>46661</v>
      </c>
      <c r="D205" s="3">
        <v>46752</v>
      </c>
      <c r="E205" s="25">
        <v>0</v>
      </c>
      <c r="F205" s="21"/>
      <c r="G205" s="21">
        <f t="shared" si="206"/>
        <v>124999.99999999999</v>
      </c>
      <c r="H205" s="21">
        <f t="shared" si="207"/>
        <v>0</v>
      </c>
      <c r="I205" s="28">
        <f t="shared" si="197"/>
        <v>0</v>
      </c>
      <c r="J205" s="13">
        <v>0</v>
      </c>
      <c r="K205" s="5"/>
      <c r="L205" s="5">
        <f t="shared" si="214"/>
        <v>5000</v>
      </c>
      <c r="M205" s="5">
        <f t="shared" si="208"/>
        <v>0</v>
      </c>
      <c r="N205" s="19">
        <f t="shared" si="209"/>
        <v>0</v>
      </c>
      <c r="O205" s="13">
        <v>0</v>
      </c>
      <c r="P205" s="5"/>
      <c r="Q205" s="5">
        <f t="shared" si="195"/>
        <v>35000</v>
      </c>
      <c r="R205" s="5">
        <f t="shared" si="196"/>
        <v>0</v>
      </c>
      <c r="S205" s="19">
        <f t="shared" si="210"/>
        <v>0</v>
      </c>
      <c r="T205" s="17"/>
      <c r="U205" s="4"/>
      <c r="V205" s="101">
        <f t="shared" si="187"/>
        <v>0</v>
      </c>
      <c r="W205" s="101">
        <f t="shared" si="188"/>
        <v>0</v>
      </c>
      <c r="X205" s="101">
        <f t="shared" si="203"/>
        <v>0</v>
      </c>
      <c r="Y205" s="101">
        <f t="shared" si="212"/>
        <v>0</v>
      </c>
      <c r="Z205" s="101">
        <f t="shared" si="204"/>
        <v>0</v>
      </c>
      <c r="AA205" s="101">
        <f t="shared" si="213"/>
        <v>0</v>
      </c>
    </row>
    <row r="206" spans="1:27" ht="15.75" x14ac:dyDescent="0.25">
      <c r="A206" s="1">
        <v>2028</v>
      </c>
      <c r="B206" s="1">
        <v>1</v>
      </c>
      <c r="C206" s="3">
        <v>46753</v>
      </c>
      <c r="D206" s="3">
        <v>46843</v>
      </c>
      <c r="E206" s="25">
        <v>0</v>
      </c>
      <c r="F206" s="21"/>
      <c r="G206" s="21">
        <f t="shared" si="206"/>
        <v>124999.99999999999</v>
      </c>
      <c r="H206" s="21">
        <f t="shared" si="207"/>
        <v>0</v>
      </c>
      <c r="I206" s="28">
        <f>H206/G206</f>
        <v>0</v>
      </c>
      <c r="J206" s="13">
        <v>0</v>
      </c>
      <c r="K206" s="5"/>
      <c r="L206" s="5">
        <f t="shared" si="214"/>
        <v>5000</v>
      </c>
      <c r="M206" s="5">
        <f t="shared" si="208"/>
        <v>0</v>
      </c>
      <c r="N206" s="19">
        <f t="shared" si="209"/>
        <v>0</v>
      </c>
      <c r="O206" s="13">
        <v>0</v>
      </c>
      <c r="P206" s="5"/>
      <c r="Q206" s="5">
        <f t="shared" si="195"/>
        <v>35000</v>
      </c>
      <c r="R206" s="5">
        <f t="shared" si="196"/>
        <v>0</v>
      </c>
      <c r="S206" s="19">
        <f t="shared" si="210"/>
        <v>0</v>
      </c>
      <c r="T206" s="17"/>
      <c r="U206" s="4"/>
      <c r="V206" s="101">
        <f t="shared" si="187"/>
        <v>0</v>
      </c>
      <c r="W206" s="101">
        <f t="shared" si="188"/>
        <v>0</v>
      </c>
      <c r="X206" s="101">
        <f t="shared" si="203"/>
        <v>0</v>
      </c>
      <c r="Y206" s="101">
        <f t="shared" si="212"/>
        <v>0</v>
      </c>
      <c r="Z206" s="101">
        <f t="shared" si="204"/>
        <v>0</v>
      </c>
      <c r="AA206" s="101">
        <f t="shared" si="213"/>
        <v>0</v>
      </c>
    </row>
    <row r="207" spans="1:27" ht="15.75" x14ac:dyDescent="0.25">
      <c r="A207" s="1">
        <v>2028</v>
      </c>
      <c r="B207" s="1">
        <v>2</v>
      </c>
      <c r="C207" s="3">
        <v>46844</v>
      </c>
      <c r="D207" s="3">
        <v>46934</v>
      </c>
      <c r="E207" s="25">
        <v>0</v>
      </c>
      <c r="F207" s="21"/>
      <c r="G207" s="21">
        <f t="shared" si="206"/>
        <v>124999.99999999999</v>
      </c>
      <c r="H207" s="21">
        <f t="shared" si="207"/>
        <v>0</v>
      </c>
      <c r="I207" s="28">
        <f t="shared" ref="I207:I208" si="215">H207/G207</f>
        <v>0</v>
      </c>
      <c r="J207" s="13">
        <v>0</v>
      </c>
      <c r="K207" s="5"/>
      <c r="L207" s="5">
        <f t="shared" si="214"/>
        <v>5000</v>
      </c>
      <c r="M207" s="5">
        <f t="shared" si="208"/>
        <v>0</v>
      </c>
      <c r="N207" s="19">
        <f t="shared" si="209"/>
        <v>0</v>
      </c>
      <c r="O207" s="13">
        <v>0</v>
      </c>
      <c r="P207" s="5"/>
      <c r="Q207" s="5">
        <f t="shared" si="195"/>
        <v>35000</v>
      </c>
      <c r="R207" s="5">
        <f t="shared" si="196"/>
        <v>0</v>
      </c>
      <c r="S207" s="19">
        <f t="shared" si="210"/>
        <v>0</v>
      </c>
      <c r="T207" s="17"/>
      <c r="U207" s="4"/>
      <c r="V207" s="101">
        <f t="shared" si="187"/>
        <v>0</v>
      </c>
      <c r="W207" s="101">
        <f t="shared" si="188"/>
        <v>0</v>
      </c>
      <c r="X207" s="101">
        <f t="shared" si="203"/>
        <v>0</v>
      </c>
      <c r="Y207" s="101">
        <f t="shared" si="212"/>
        <v>0</v>
      </c>
      <c r="Z207" s="101">
        <f t="shared" si="204"/>
        <v>0</v>
      </c>
      <c r="AA207" s="101">
        <f t="shared" si="213"/>
        <v>0</v>
      </c>
    </row>
    <row r="208" spans="1:27" ht="15.75" x14ac:dyDescent="0.25">
      <c r="A208" s="1">
        <v>2028</v>
      </c>
      <c r="B208" s="1">
        <v>3</v>
      </c>
      <c r="C208" s="3">
        <v>46935</v>
      </c>
      <c r="D208" s="3">
        <v>47026</v>
      </c>
      <c r="E208" s="25">
        <v>0</v>
      </c>
      <c r="F208" s="21"/>
      <c r="G208" s="21">
        <f t="shared" si="206"/>
        <v>124999.99999999999</v>
      </c>
      <c r="H208" s="21">
        <f>SUM(H207+F208)</f>
        <v>0</v>
      </c>
      <c r="I208" s="28">
        <f t="shared" si="215"/>
        <v>0</v>
      </c>
      <c r="J208" s="13">
        <v>0</v>
      </c>
      <c r="K208" s="18"/>
      <c r="L208" s="18">
        <f t="shared" si="214"/>
        <v>5000</v>
      </c>
      <c r="M208" s="18">
        <f t="shared" si="208"/>
        <v>0</v>
      </c>
      <c r="N208" s="19">
        <f t="shared" si="209"/>
        <v>0</v>
      </c>
      <c r="O208" s="13">
        <v>0</v>
      </c>
      <c r="P208" s="18"/>
      <c r="Q208" s="18">
        <f t="shared" si="195"/>
        <v>35000</v>
      </c>
      <c r="R208" s="18">
        <f t="shared" si="196"/>
        <v>0</v>
      </c>
      <c r="S208" s="19">
        <f t="shared" si="210"/>
        <v>0</v>
      </c>
      <c r="T208" s="17"/>
      <c r="U208" s="4"/>
      <c r="V208" s="101">
        <f t="shared" si="187"/>
        <v>0</v>
      </c>
      <c r="W208" s="101">
        <f t="shared" si="188"/>
        <v>0</v>
      </c>
      <c r="X208" s="101">
        <f t="shared" si="203"/>
        <v>0</v>
      </c>
      <c r="Y208" s="101">
        <f t="shared" si="212"/>
        <v>0</v>
      </c>
      <c r="Z208" s="101">
        <f t="shared" si="204"/>
        <v>0</v>
      </c>
      <c r="AA208" s="101">
        <f t="shared" si="213"/>
        <v>0</v>
      </c>
    </row>
    <row r="209" spans="1:27" ht="15.75" thickBot="1" x14ac:dyDescent="0.3">
      <c r="A209" s="40" t="s">
        <v>12</v>
      </c>
      <c r="B209" s="40"/>
      <c r="C209" s="40"/>
      <c r="D209" s="41"/>
      <c r="E209" s="42">
        <v>125000</v>
      </c>
      <c r="F209" s="38">
        <f>SUM(F185:F208)</f>
        <v>0</v>
      </c>
      <c r="G209" s="38">
        <f>G208</f>
        <v>124999.99999999999</v>
      </c>
      <c r="H209" s="39">
        <f>H208</f>
        <v>0</v>
      </c>
      <c r="I209" s="49">
        <f>H209/G209</f>
        <v>0</v>
      </c>
      <c r="J209" s="43">
        <v>5000</v>
      </c>
      <c r="K209" s="50">
        <f>SUM(K185:K208)</f>
        <v>0</v>
      </c>
      <c r="L209" s="44">
        <f>L208</f>
        <v>5000</v>
      </c>
      <c r="M209" s="45">
        <f>M208</f>
        <v>0</v>
      </c>
      <c r="N209" s="46">
        <f>M209/L209</f>
        <v>0</v>
      </c>
      <c r="O209" s="43">
        <v>35000</v>
      </c>
      <c r="P209" s="50">
        <f>SUM(P185:P208)</f>
        <v>0</v>
      </c>
      <c r="Q209" s="44">
        <f>Q208</f>
        <v>35000</v>
      </c>
      <c r="R209" s="45">
        <f>R208</f>
        <v>0</v>
      </c>
      <c r="S209" s="46">
        <f t="shared" si="210"/>
        <v>0</v>
      </c>
      <c r="T209" s="47">
        <f>SUM(T185:T208)</f>
        <v>1</v>
      </c>
      <c r="U209" s="47">
        <f>SUM(U185:U208)</f>
        <v>0</v>
      </c>
      <c r="V209" s="101">
        <f t="shared" si="187"/>
        <v>1</v>
      </c>
      <c r="W209" s="101">
        <f t="shared" si="188"/>
        <v>0</v>
      </c>
      <c r="X209" s="101">
        <f t="shared" si="203"/>
        <v>1</v>
      </c>
      <c r="Y209" s="101">
        <f t="shared" si="212"/>
        <v>0</v>
      </c>
      <c r="Z209" s="101">
        <f t="shared" si="204"/>
        <v>1</v>
      </c>
      <c r="AA209" s="101">
        <f t="shared" si="213"/>
        <v>0</v>
      </c>
    </row>
    <row r="210" spans="1:27" ht="15.75" thickTop="1" x14ac:dyDescent="0.25"/>
    <row r="212" spans="1:27" x14ac:dyDescent="0.25">
      <c r="A212" s="181" t="s">
        <v>36</v>
      </c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</row>
    <row r="213" spans="1:27" ht="15.75" thickBot="1" x14ac:dyDescent="0.3">
      <c r="A213" s="170" t="s">
        <v>0</v>
      </c>
      <c r="B213" s="171"/>
      <c r="C213" s="171"/>
      <c r="D213" s="171"/>
      <c r="E213" s="172" t="s">
        <v>22</v>
      </c>
      <c r="F213" s="172"/>
      <c r="G213" s="172"/>
      <c r="H213" s="172"/>
      <c r="I213" s="173"/>
      <c r="J213" s="174" t="s">
        <v>21</v>
      </c>
      <c r="K213" s="175"/>
      <c r="L213" s="175"/>
      <c r="M213" s="175"/>
      <c r="N213" s="176"/>
      <c r="O213" s="182" t="s">
        <v>149</v>
      </c>
      <c r="P213" s="182"/>
      <c r="Q213" s="182"/>
      <c r="R213" s="182"/>
      <c r="S213" s="182"/>
      <c r="T213" s="171"/>
      <c r="U213" s="177"/>
      <c r="V213" s="178" t="s">
        <v>77</v>
      </c>
      <c r="W213" s="179"/>
      <c r="X213" s="179"/>
      <c r="Y213" s="179"/>
      <c r="Z213" s="179"/>
      <c r="AA213" s="180"/>
    </row>
    <row r="214" spans="1:27" ht="105.75" thickTop="1" x14ac:dyDescent="0.25">
      <c r="A214" s="9" t="s">
        <v>1</v>
      </c>
      <c r="B214" s="9" t="s">
        <v>2</v>
      </c>
      <c r="C214" s="9" t="s">
        <v>3</v>
      </c>
      <c r="D214" s="11" t="s">
        <v>9</v>
      </c>
      <c r="E214" s="22" t="s">
        <v>4</v>
      </c>
      <c r="F214" s="23" t="s">
        <v>6</v>
      </c>
      <c r="G214" s="23" t="s">
        <v>5</v>
      </c>
      <c r="H214" s="23" t="s">
        <v>7</v>
      </c>
      <c r="I214" s="26" t="s">
        <v>8</v>
      </c>
      <c r="J214" s="29" t="s">
        <v>4</v>
      </c>
      <c r="K214" s="30" t="s">
        <v>6</v>
      </c>
      <c r="L214" s="30" t="s">
        <v>5</v>
      </c>
      <c r="M214" s="30" t="s">
        <v>7</v>
      </c>
      <c r="N214" s="31" t="s">
        <v>8</v>
      </c>
      <c r="O214" s="108" t="s">
        <v>4</v>
      </c>
      <c r="P214" s="109" t="s">
        <v>6</v>
      </c>
      <c r="Q214" s="109" t="s">
        <v>5</v>
      </c>
      <c r="R214" s="109" t="s">
        <v>7</v>
      </c>
      <c r="S214" s="110" t="s">
        <v>8</v>
      </c>
      <c r="T214" s="15" t="s">
        <v>10</v>
      </c>
      <c r="U214" s="10" t="s">
        <v>11</v>
      </c>
      <c r="V214" s="113" t="s">
        <v>78</v>
      </c>
      <c r="W214" s="113" t="s">
        <v>79</v>
      </c>
      <c r="X214" s="113" t="s">
        <v>80</v>
      </c>
      <c r="Y214" s="113" t="s">
        <v>81</v>
      </c>
      <c r="Z214" s="113" t="s">
        <v>82</v>
      </c>
      <c r="AA214" s="113" t="s">
        <v>83</v>
      </c>
    </row>
    <row r="215" spans="1:27" ht="15.75" x14ac:dyDescent="0.25">
      <c r="A215" s="68">
        <v>2022</v>
      </c>
      <c r="B215" s="68">
        <v>4</v>
      </c>
      <c r="C215" s="69">
        <v>44835</v>
      </c>
      <c r="D215" s="69">
        <v>44926</v>
      </c>
      <c r="E215" s="70">
        <v>0</v>
      </c>
      <c r="F215" s="70">
        <v>0</v>
      </c>
      <c r="G215" s="70">
        <v>0</v>
      </c>
      <c r="H215" s="70">
        <v>0</v>
      </c>
      <c r="I215" s="71">
        <v>0</v>
      </c>
      <c r="J215" s="70">
        <v>0</v>
      </c>
      <c r="K215" s="70">
        <v>0</v>
      </c>
      <c r="L215" s="70">
        <v>0</v>
      </c>
      <c r="M215" s="70">
        <v>0</v>
      </c>
      <c r="N215" s="71">
        <v>0</v>
      </c>
      <c r="O215" s="70">
        <v>0</v>
      </c>
      <c r="P215" s="70">
        <v>0</v>
      </c>
      <c r="Q215" s="70">
        <v>0</v>
      </c>
      <c r="R215" s="70">
        <v>0</v>
      </c>
      <c r="S215" s="71">
        <v>0</v>
      </c>
      <c r="T215" s="72">
        <v>0</v>
      </c>
      <c r="U215" s="73">
        <v>0</v>
      </c>
      <c r="V215" s="102">
        <f t="shared" ref="V215:AA215" si="216">T215</f>
        <v>0</v>
      </c>
      <c r="W215" s="102">
        <f t="shared" si="216"/>
        <v>0</v>
      </c>
      <c r="X215" s="102">
        <f t="shared" si="216"/>
        <v>0</v>
      </c>
      <c r="Y215" s="102">
        <f t="shared" si="216"/>
        <v>0</v>
      </c>
      <c r="Z215" s="102">
        <f t="shared" si="216"/>
        <v>0</v>
      </c>
      <c r="AA215" s="102">
        <f t="shared" si="216"/>
        <v>0</v>
      </c>
    </row>
    <row r="216" spans="1:27" ht="15.75" x14ac:dyDescent="0.25">
      <c r="A216" s="68">
        <v>2023</v>
      </c>
      <c r="B216" s="68">
        <v>1</v>
      </c>
      <c r="C216" s="69">
        <v>44927</v>
      </c>
      <c r="D216" s="69">
        <v>45016</v>
      </c>
      <c r="E216" s="70">
        <v>0</v>
      </c>
      <c r="F216" s="70">
        <v>0</v>
      </c>
      <c r="G216" s="70">
        <v>0</v>
      </c>
      <c r="H216" s="70">
        <v>0</v>
      </c>
      <c r="I216" s="71">
        <v>0</v>
      </c>
      <c r="J216" s="70">
        <v>0</v>
      </c>
      <c r="K216" s="70">
        <v>0</v>
      </c>
      <c r="L216" s="70">
        <v>0</v>
      </c>
      <c r="M216" s="70">
        <v>0</v>
      </c>
      <c r="N216" s="71">
        <v>0</v>
      </c>
      <c r="O216" s="70">
        <v>0</v>
      </c>
      <c r="P216" s="70">
        <v>0</v>
      </c>
      <c r="Q216" s="70">
        <v>0</v>
      </c>
      <c r="R216" s="70">
        <v>0</v>
      </c>
      <c r="S216" s="71">
        <v>0</v>
      </c>
      <c r="T216" s="72">
        <v>0</v>
      </c>
      <c r="U216" s="73">
        <v>0</v>
      </c>
      <c r="V216" s="102">
        <f t="shared" ref="V216:V239" si="217">T216</f>
        <v>0</v>
      </c>
      <c r="W216" s="102">
        <f t="shared" ref="W216:W239" si="218">U216</f>
        <v>0</v>
      </c>
      <c r="X216" s="102">
        <f t="shared" ref="X216:X218" si="219">V216</f>
        <v>0</v>
      </c>
      <c r="Y216" s="102">
        <f t="shared" ref="Y216:Y224" si="220">W216</f>
        <v>0</v>
      </c>
      <c r="Z216" s="102">
        <f t="shared" ref="Z216:Z218" si="221">X216</f>
        <v>0</v>
      </c>
      <c r="AA216" s="102">
        <f t="shared" ref="AA216:AA224" si="222">Y216</f>
        <v>0</v>
      </c>
    </row>
    <row r="217" spans="1:27" s="134" customFormat="1" ht="15.75" x14ac:dyDescent="0.25">
      <c r="A217" s="115">
        <v>2023</v>
      </c>
      <c r="B217" s="115">
        <v>2</v>
      </c>
      <c r="C217" s="116">
        <v>45017</v>
      </c>
      <c r="D217" s="116">
        <v>45107</v>
      </c>
      <c r="E217" s="126">
        <v>0</v>
      </c>
      <c r="F217" s="118">
        <v>0</v>
      </c>
      <c r="G217" s="118">
        <f>E217</f>
        <v>0</v>
      </c>
      <c r="H217" s="118">
        <f>SUM(F217+0)</f>
        <v>0</v>
      </c>
      <c r="I217" s="127">
        <v>0</v>
      </c>
      <c r="J217" s="128">
        <v>0</v>
      </c>
      <c r="K217" s="129">
        <v>0</v>
      </c>
      <c r="L217" s="130">
        <f>J217</f>
        <v>0</v>
      </c>
      <c r="M217" s="129">
        <f>SUM(K217+0)</f>
        <v>0</v>
      </c>
      <c r="N217" s="131">
        <v>0</v>
      </c>
      <c r="O217" s="128">
        <v>0</v>
      </c>
      <c r="P217" s="129">
        <v>0</v>
      </c>
      <c r="Q217" s="130">
        <f>O217</f>
        <v>0</v>
      </c>
      <c r="R217" s="129">
        <f>SUM(P217+0)</f>
        <v>0</v>
      </c>
      <c r="S217" s="131">
        <v>0</v>
      </c>
      <c r="T217" s="132">
        <v>0</v>
      </c>
      <c r="U217" s="133">
        <v>0</v>
      </c>
      <c r="V217" s="114">
        <f t="shared" si="217"/>
        <v>0</v>
      </c>
      <c r="W217" s="114">
        <f t="shared" si="218"/>
        <v>0</v>
      </c>
      <c r="X217" s="114">
        <f t="shared" si="219"/>
        <v>0</v>
      </c>
      <c r="Y217" s="114">
        <f t="shared" si="220"/>
        <v>0</v>
      </c>
      <c r="Z217" s="114">
        <f t="shared" si="221"/>
        <v>0</v>
      </c>
      <c r="AA217" s="114">
        <f t="shared" si="222"/>
        <v>0</v>
      </c>
    </row>
    <row r="218" spans="1:27" ht="15.75" x14ac:dyDescent="0.25">
      <c r="A218" s="68">
        <v>2023</v>
      </c>
      <c r="B218" s="68">
        <v>3</v>
      </c>
      <c r="C218" s="69">
        <v>45108</v>
      </c>
      <c r="D218" s="69">
        <v>45199</v>
      </c>
      <c r="E218" s="79"/>
      <c r="F218" s="80"/>
      <c r="G218" s="80">
        <f t="shared" ref="G218:G219" si="223">G217+E218</f>
        <v>0</v>
      </c>
      <c r="H218" s="80">
        <f t="shared" ref="H218:H222" si="224">SUM(H217+F218)</f>
        <v>0</v>
      </c>
      <c r="I218" s="81">
        <v>0</v>
      </c>
      <c r="J218" s="82">
        <v>0</v>
      </c>
      <c r="K218" s="83"/>
      <c r="L218" s="83">
        <f>L217+J218</f>
        <v>0</v>
      </c>
      <c r="M218" s="83">
        <f>SUM(M217+K218)</f>
        <v>0</v>
      </c>
      <c r="N218" s="85">
        <v>0</v>
      </c>
      <c r="O218" s="82">
        <v>0</v>
      </c>
      <c r="P218" s="83"/>
      <c r="Q218" s="83">
        <f t="shared" ref="Q218:Q238" si="225">Q217+O218</f>
        <v>0</v>
      </c>
      <c r="R218" s="83">
        <f t="shared" ref="R218:R238" si="226">SUM(R217+P218)</f>
        <v>0</v>
      </c>
      <c r="S218" s="85">
        <v>0</v>
      </c>
      <c r="T218" s="72">
        <v>0</v>
      </c>
      <c r="U218" s="73"/>
      <c r="V218" s="102">
        <f t="shared" si="217"/>
        <v>0</v>
      </c>
      <c r="W218" s="102">
        <f t="shared" si="218"/>
        <v>0</v>
      </c>
      <c r="X218" s="102">
        <f t="shared" si="219"/>
        <v>0</v>
      </c>
      <c r="Y218" s="102">
        <f t="shared" si="220"/>
        <v>0</v>
      </c>
      <c r="Z218" s="102">
        <f t="shared" si="221"/>
        <v>0</v>
      </c>
      <c r="AA218" s="102">
        <f t="shared" si="222"/>
        <v>0</v>
      </c>
    </row>
    <row r="219" spans="1:27" ht="15.75" x14ac:dyDescent="0.25">
      <c r="A219" s="68">
        <v>2023</v>
      </c>
      <c r="B219" s="68">
        <v>4</v>
      </c>
      <c r="C219" s="69">
        <v>45200</v>
      </c>
      <c r="D219" s="69">
        <v>45291</v>
      </c>
      <c r="E219" s="79">
        <f>$E$239/6</f>
        <v>20833.333333333332</v>
      </c>
      <c r="F219" s="80">
        <v>0</v>
      </c>
      <c r="G219" s="80">
        <f t="shared" si="223"/>
        <v>20833.333333333332</v>
      </c>
      <c r="H219" s="80">
        <f t="shared" si="224"/>
        <v>0</v>
      </c>
      <c r="I219" s="81">
        <f t="shared" ref="I219:I235" si="227">H219/G219</f>
        <v>0</v>
      </c>
      <c r="J219" s="82">
        <f>$J$239/6</f>
        <v>833.33333333333337</v>
      </c>
      <c r="K219" s="83">
        <v>0</v>
      </c>
      <c r="L219" s="83">
        <f t="shared" ref="L219:L222" si="228">L218+J219</f>
        <v>833.33333333333337</v>
      </c>
      <c r="M219" s="83">
        <f t="shared" ref="M219:M221" si="229">SUM(M218+K219)</f>
        <v>0</v>
      </c>
      <c r="N219" s="85">
        <f t="shared" ref="N219:N222" si="230">M219/L219</f>
        <v>0</v>
      </c>
      <c r="O219" s="82">
        <v>0</v>
      </c>
      <c r="P219" s="83">
        <v>0</v>
      </c>
      <c r="Q219" s="83">
        <f t="shared" si="225"/>
        <v>0</v>
      </c>
      <c r="R219" s="83">
        <f t="shared" si="226"/>
        <v>0</v>
      </c>
      <c r="S219" s="85">
        <v>0</v>
      </c>
      <c r="T219" s="72">
        <v>0</v>
      </c>
      <c r="U219" s="73">
        <v>0</v>
      </c>
      <c r="V219" s="102">
        <f t="shared" si="217"/>
        <v>0</v>
      </c>
      <c r="W219" s="102">
        <f t="shared" si="218"/>
        <v>0</v>
      </c>
      <c r="X219" s="102">
        <f>V219</f>
        <v>0</v>
      </c>
      <c r="Y219" s="102">
        <f t="shared" si="220"/>
        <v>0</v>
      </c>
      <c r="Z219" s="102">
        <f>X219</f>
        <v>0</v>
      </c>
      <c r="AA219" s="102">
        <f t="shared" si="222"/>
        <v>0</v>
      </c>
    </row>
    <row r="220" spans="1:27" ht="15.75" x14ac:dyDescent="0.25">
      <c r="A220" s="1">
        <v>2024</v>
      </c>
      <c r="B220" s="68">
        <v>1</v>
      </c>
      <c r="C220" s="69">
        <v>45292</v>
      </c>
      <c r="D220" s="69">
        <v>45382</v>
      </c>
      <c r="E220" s="79">
        <f t="shared" ref="E220:E224" si="231">$E$239/6</f>
        <v>20833.333333333332</v>
      </c>
      <c r="F220" s="80">
        <v>0</v>
      </c>
      <c r="G220" s="80">
        <f>G219+E220</f>
        <v>41666.666666666664</v>
      </c>
      <c r="H220" s="80">
        <f t="shared" si="224"/>
        <v>0</v>
      </c>
      <c r="I220" s="81">
        <f t="shared" si="227"/>
        <v>0</v>
      </c>
      <c r="J220" s="82">
        <f t="shared" ref="J220:J224" si="232">$J$239/6</f>
        <v>833.33333333333337</v>
      </c>
      <c r="K220" s="83">
        <v>0</v>
      </c>
      <c r="L220" s="83">
        <f t="shared" si="228"/>
        <v>1666.6666666666667</v>
      </c>
      <c r="M220" s="83">
        <f t="shared" si="229"/>
        <v>0</v>
      </c>
      <c r="N220" s="85">
        <f t="shared" si="230"/>
        <v>0</v>
      </c>
      <c r="O220" s="82"/>
      <c r="P220" s="83">
        <v>0</v>
      </c>
      <c r="Q220" s="83">
        <f t="shared" si="225"/>
        <v>0</v>
      </c>
      <c r="R220" s="83">
        <f t="shared" si="226"/>
        <v>0</v>
      </c>
      <c r="S220" s="85">
        <v>0</v>
      </c>
      <c r="T220" s="72">
        <v>0</v>
      </c>
      <c r="U220" s="73">
        <v>0</v>
      </c>
      <c r="V220" s="102">
        <f t="shared" si="217"/>
        <v>0</v>
      </c>
      <c r="W220" s="102">
        <f t="shared" si="218"/>
        <v>0</v>
      </c>
      <c r="X220" s="102">
        <f t="shared" ref="X220:X239" si="233">V220</f>
        <v>0</v>
      </c>
      <c r="Y220" s="102">
        <f t="shared" si="220"/>
        <v>0</v>
      </c>
      <c r="Z220" s="102">
        <f t="shared" ref="Z220:Z239" si="234">X220</f>
        <v>0</v>
      </c>
      <c r="AA220" s="102">
        <f t="shared" si="222"/>
        <v>0</v>
      </c>
    </row>
    <row r="221" spans="1:27" ht="15.75" x14ac:dyDescent="0.25">
      <c r="A221" s="68">
        <v>2024</v>
      </c>
      <c r="B221" s="68">
        <v>2</v>
      </c>
      <c r="C221" s="69">
        <v>45383</v>
      </c>
      <c r="D221" s="69">
        <v>45473</v>
      </c>
      <c r="E221" s="79">
        <f t="shared" si="231"/>
        <v>20833.333333333332</v>
      </c>
      <c r="F221" s="80">
        <v>0</v>
      </c>
      <c r="G221" s="80">
        <f t="shared" ref="G221:G222" si="235">G220+E221</f>
        <v>62500</v>
      </c>
      <c r="H221" s="80">
        <f t="shared" si="224"/>
        <v>0</v>
      </c>
      <c r="I221" s="81">
        <f t="shared" si="227"/>
        <v>0</v>
      </c>
      <c r="J221" s="82">
        <f t="shared" si="232"/>
        <v>833.33333333333337</v>
      </c>
      <c r="K221" s="83">
        <v>0</v>
      </c>
      <c r="L221" s="83">
        <f t="shared" si="228"/>
        <v>2500</v>
      </c>
      <c r="M221" s="83">
        <f t="shared" si="229"/>
        <v>0</v>
      </c>
      <c r="N221" s="85">
        <f t="shared" si="230"/>
        <v>0</v>
      </c>
      <c r="O221" s="82">
        <v>0</v>
      </c>
      <c r="P221" s="83">
        <v>0</v>
      </c>
      <c r="Q221" s="83">
        <f t="shared" si="225"/>
        <v>0</v>
      </c>
      <c r="R221" s="83">
        <f t="shared" si="226"/>
        <v>0</v>
      </c>
      <c r="S221" s="85">
        <v>0</v>
      </c>
      <c r="T221" s="72">
        <v>0</v>
      </c>
      <c r="U221" s="73">
        <v>0</v>
      </c>
      <c r="V221" s="102">
        <f t="shared" si="217"/>
        <v>0</v>
      </c>
      <c r="W221" s="102">
        <f t="shared" si="218"/>
        <v>0</v>
      </c>
      <c r="X221" s="102">
        <f t="shared" si="233"/>
        <v>0</v>
      </c>
      <c r="Y221" s="102">
        <f t="shared" si="220"/>
        <v>0</v>
      </c>
      <c r="Z221" s="102">
        <f t="shared" si="234"/>
        <v>0</v>
      </c>
      <c r="AA221" s="102">
        <f t="shared" si="222"/>
        <v>0</v>
      </c>
    </row>
    <row r="222" spans="1:27" ht="15.75" x14ac:dyDescent="0.25">
      <c r="A222" s="68">
        <v>2024</v>
      </c>
      <c r="B222" s="68">
        <v>3</v>
      </c>
      <c r="C222" s="69">
        <v>45474</v>
      </c>
      <c r="D222" s="69">
        <v>45565</v>
      </c>
      <c r="E222" s="79">
        <f t="shared" si="231"/>
        <v>20833.333333333332</v>
      </c>
      <c r="F222" s="80">
        <v>0</v>
      </c>
      <c r="G222" s="80">
        <f t="shared" si="235"/>
        <v>83333.333333333328</v>
      </c>
      <c r="H222" s="80">
        <f t="shared" si="224"/>
        <v>0</v>
      </c>
      <c r="I222" s="81">
        <f t="shared" si="227"/>
        <v>0</v>
      </c>
      <c r="J222" s="82">
        <f t="shared" si="232"/>
        <v>833.33333333333337</v>
      </c>
      <c r="K222" s="83">
        <v>0</v>
      </c>
      <c r="L222" s="83">
        <f t="shared" si="228"/>
        <v>3333.3333333333335</v>
      </c>
      <c r="M222" s="83">
        <f>SUM(M221+K222)</f>
        <v>0</v>
      </c>
      <c r="N222" s="85">
        <f t="shared" si="230"/>
        <v>0</v>
      </c>
      <c r="O222" s="82">
        <v>0</v>
      </c>
      <c r="P222" s="83">
        <v>0</v>
      </c>
      <c r="Q222" s="83">
        <f t="shared" si="225"/>
        <v>0</v>
      </c>
      <c r="R222" s="83">
        <f t="shared" si="226"/>
        <v>0</v>
      </c>
      <c r="S222" s="85">
        <v>0</v>
      </c>
      <c r="T222" s="72">
        <v>0</v>
      </c>
      <c r="U222" s="73">
        <v>0</v>
      </c>
      <c r="V222" s="102">
        <f t="shared" si="217"/>
        <v>0</v>
      </c>
      <c r="W222" s="102">
        <f t="shared" si="218"/>
        <v>0</v>
      </c>
      <c r="X222" s="102">
        <f t="shared" si="233"/>
        <v>0</v>
      </c>
      <c r="Y222" s="102">
        <f t="shared" si="220"/>
        <v>0</v>
      </c>
      <c r="Z222" s="102">
        <f t="shared" si="234"/>
        <v>0</v>
      </c>
      <c r="AA222" s="102">
        <f t="shared" si="222"/>
        <v>0</v>
      </c>
    </row>
    <row r="223" spans="1:27" ht="15.75" x14ac:dyDescent="0.25">
      <c r="A223" s="1">
        <v>2024</v>
      </c>
      <c r="B223" s="1">
        <v>4</v>
      </c>
      <c r="C223" s="3">
        <v>45566</v>
      </c>
      <c r="D223" s="3">
        <v>45657</v>
      </c>
      <c r="E223" s="24">
        <f t="shared" si="231"/>
        <v>20833.333333333332</v>
      </c>
      <c r="F223" s="20"/>
      <c r="G223" s="20">
        <f>G222+E223</f>
        <v>104166.66666666666</v>
      </c>
      <c r="H223" s="20">
        <f>SUM(H222+F223)</f>
        <v>0</v>
      </c>
      <c r="I223" s="27">
        <f t="shared" si="227"/>
        <v>0</v>
      </c>
      <c r="J223" s="12">
        <f t="shared" si="232"/>
        <v>833.33333333333337</v>
      </c>
      <c r="K223" s="8"/>
      <c r="L223" s="8">
        <f>L222+J223</f>
        <v>4166.666666666667</v>
      </c>
      <c r="M223" s="8">
        <f>SUM(M222+K223)</f>
        <v>0</v>
      </c>
      <c r="N223" s="19">
        <f>M223/L223</f>
        <v>0</v>
      </c>
      <c r="O223" s="12"/>
      <c r="P223" s="8"/>
      <c r="Q223" s="8">
        <f t="shared" si="225"/>
        <v>0</v>
      </c>
      <c r="R223" s="8">
        <f t="shared" si="226"/>
        <v>0</v>
      </c>
      <c r="S223" s="19">
        <v>0</v>
      </c>
      <c r="T223" s="16">
        <v>0</v>
      </c>
      <c r="U223" s="2"/>
      <c r="V223" s="101">
        <f t="shared" si="217"/>
        <v>0</v>
      </c>
      <c r="W223" s="101">
        <f t="shared" si="218"/>
        <v>0</v>
      </c>
      <c r="X223" s="101">
        <f t="shared" si="233"/>
        <v>0</v>
      </c>
      <c r="Y223" s="101">
        <f t="shared" si="220"/>
        <v>0</v>
      </c>
      <c r="Z223" s="101">
        <f t="shared" si="234"/>
        <v>0</v>
      </c>
      <c r="AA223" s="101">
        <f t="shared" si="222"/>
        <v>0</v>
      </c>
    </row>
    <row r="224" spans="1:27" ht="15.75" x14ac:dyDescent="0.25">
      <c r="A224" s="1">
        <v>2025</v>
      </c>
      <c r="B224" s="1">
        <v>1</v>
      </c>
      <c r="C224" s="3">
        <v>45658</v>
      </c>
      <c r="D224" s="3">
        <v>45747</v>
      </c>
      <c r="E224" s="24">
        <f t="shared" si="231"/>
        <v>20833.333333333332</v>
      </c>
      <c r="F224" s="20"/>
      <c r="G224" s="20">
        <f t="shared" ref="G224:G238" si="236">G223+E224</f>
        <v>124999.99999999999</v>
      </c>
      <c r="H224" s="20">
        <f t="shared" ref="H224:H237" si="237">SUM(H223+F224)</f>
        <v>0</v>
      </c>
      <c r="I224" s="27">
        <f t="shared" si="227"/>
        <v>0</v>
      </c>
      <c r="J224" s="12">
        <f t="shared" si="232"/>
        <v>833.33333333333337</v>
      </c>
      <c r="K224" s="8"/>
      <c r="L224" s="8">
        <f>L223+J224</f>
        <v>5000</v>
      </c>
      <c r="M224" s="8">
        <f t="shared" ref="M224:M238" si="238">SUM(M223+K224)</f>
        <v>0</v>
      </c>
      <c r="N224" s="19">
        <f t="shared" ref="N224:N238" si="239">M224/L224</f>
        <v>0</v>
      </c>
      <c r="O224" s="12">
        <f>O239</f>
        <v>35000</v>
      </c>
      <c r="P224" s="8"/>
      <c r="Q224" s="8">
        <f t="shared" si="225"/>
        <v>35000</v>
      </c>
      <c r="R224" s="8">
        <f t="shared" si="226"/>
        <v>0</v>
      </c>
      <c r="S224" s="19">
        <f t="shared" ref="S224:S239" si="240">R224/Q224</f>
        <v>0</v>
      </c>
      <c r="T224" s="16">
        <v>1</v>
      </c>
      <c r="U224" s="2"/>
      <c r="V224" s="101">
        <f t="shared" si="217"/>
        <v>1</v>
      </c>
      <c r="W224" s="101">
        <f t="shared" si="218"/>
        <v>0</v>
      </c>
      <c r="X224" s="101">
        <f t="shared" si="233"/>
        <v>1</v>
      </c>
      <c r="Y224" s="101">
        <f t="shared" si="220"/>
        <v>0</v>
      </c>
      <c r="Z224" s="101">
        <f t="shared" si="234"/>
        <v>1</v>
      </c>
      <c r="AA224" s="101">
        <f t="shared" si="222"/>
        <v>0</v>
      </c>
    </row>
    <row r="225" spans="1:27" ht="15.75" x14ac:dyDescent="0.25">
      <c r="A225" s="1">
        <v>2025</v>
      </c>
      <c r="B225" s="1">
        <v>2</v>
      </c>
      <c r="C225" s="3">
        <v>45748</v>
      </c>
      <c r="D225" s="3">
        <v>45838</v>
      </c>
      <c r="E225" s="24">
        <v>0</v>
      </c>
      <c r="F225" s="20"/>
      <c r="G225" s="20">
        <f t="shared" si="236"/>
        <v>124999.99999999999</v>
      </c>
      <c r="H225" s="20">
        <f t="shared" si="237"/>
        <v>0</v>
      </c>
      <c r="I225" s="27">
        <f t="shared" si="227"/>
        <v>0</v>
      </c>
      <c r="J225" s="12">
        <v>0</v>
      </c>
      <c r="K225" s="8"/>
      <c r="L225" s="8">
        <f t="shared" ref="L225" si="241">L224+J225</f>
        <v>5000</v>
      </c>
      <c r="M225" s="8">
        <f t="shared" si="238"/>
        <v>0</v>
      </c>
      <c r="N225" s="19">
        <f t="shared" si="239"/>
        <v>0</v>
      </c>
      <c r="O225" s="12">
        <v>0</v>
      </c>
      <c r="P225" s="8"/>
      <c r="Q225" s="8">
        <f t="shared" si="225"/>
        <v>35000</v>
      </c>
      <c r="R225" s="8">
        <f t="shared" si="226"/>
        <v>0</v>
      </c>
      <c r="S225" s="19">
        <f t="shared" si="240"/>
        <v>0</v>
      </c>
      <c r="T225" s="16"/>
      <c r="U225" s="2"/>
      <c r="V225" s="101">
        <f t="shared" si="217"/>
        <v>0</v>
      </c>
      <c r="W225" s="101">
        <f t="shared" si="218"/>
        <v>0</v>
      </c>
      <c r="X225" s="101">
        <f t="shared" si="233"/>
        <v>0</v>
      </c>
      <c r="Y225" s="101">
        <f>W225</f>
        <v>0</v>
      </c>
      <c r="Z225" s="101">
        <f t="shared" si="234"/>
        <v>0</v>
      </c>
      <c r="AA225" s="101">
        <f>Y225</f>
        <v>0</v>
      </c>
    </row>
    <row r="226" spans="1:27" ht="15.75" x14ac:dyDescent="0.25">
      <c r="A226" s="1">
        <v>2025</v>
      </c>
      <c r="B226" s="1">
        <v>3</v>
      </c>
      <c r="C226" s="3">
        <v>45839</v>
      </c>
      <c r="D226" s="3">
        <v>45930</v>
      </c>
      <c r="E226" s="24">
        <v>0</v>
      </c>
      <c r="F226" s="20"/>
      <c r="G226" s="20">
        <f t="shared" si="236"/>
        <v>124999.99999999999</v>
      </c>
      <c r="H226" s="20">
        <f t="shared" si="237"/>
        <v>0</v>
      </c>
      <c r="I226" s="27">
        <f t="shared" si="227"/>
        <v>0</v>
      </c>
      <c r="J226" s="12">
        <v>0</v>
      </c>
      <c r="K226" s="8"/>
      <c r="L226" s="8">
        <f>L225+J226</f>
        <v>5000</v>
      </c>
      <c r="M226" s="8">
        <f t="shared" si="238"/>
        <v>0</v>
      </c>
      <c r="N226" s="19">
        <f t="shared" si="239"/>
        <v>0</v>
      </c>
      <c r="O226" s="12">
        <v>0</v>
      </c>
      <c r="P226" s="8"/>
      <c r="Q226" s="8">
        <f t="shared" si="225"/>
        <v>35000</v>
      </c>
      <c r="R226" s="8">
        <f t="shared" si="226"/>
        <v>0</v>
      </c>
      <c r="S226" s="19">
        <f t="shared" si="240"/>
        <v>0</v>
      </c>
      <c r="T226" s="16"/>
      <c r="U226" s="2"/>
      <c r="V226" s="101">
        <f t="shared" si="217"/>
        <v>0</v>
      </c>
      <c r="W226" s="101">
        <f t="shared" si="218"/>
        <v>0</v>
      </c>
      <c r="X226" s="101">
        <f t="shared" si="233"/>
        <v>0</v>
      </c>
      <c r="Y226" s="101">
        <f t="shared" ref="Y226:Y239" si="242">W226</f>
        <v>0</v>
      </c>
      <c r="Z226" s="101">
        <f t="shared" si="234"/>
        <v>0</v>
      </c>
      <c r="AA226" s="101">
        <f t="shared" ref="AA226:AA239" si="243">Y226</f>
        <v>0</v>
      </c>
    </row>
    <row r="227" spans="1:27" ht="15.75" x14ac:dyDescent="0.25">
      <c r="A227" s="1">
        <v>2025</v>
      </c>
      <c r="B227" s="1">
        <v>4</v>
      </c>
      <c r="C227" s="3">
        <v>45931</v>
      </c>
      <c r="D227" s="3">
        <v>46022</v>
      </c>
      <c r="E227" s="24">
        <v>0</v>
      </c>
      <c r="F227" s="20"/>
      <c r="G227" s="20">
        <f t="shared" si="236"/>
        <v>124999.99999999999</v>
      </c>
      <c r="H227" s="20">
        <f t="shared" si="237"/>
        <v>0</v>
      </c>
      <c r="I227" s="27">
        <f t="shared" si="227"/>
        <v>0</v>
      </c>
      <c r="J227" s="12">
        <v>0</v>
      </c>
      <c r="K227" s="8"/>
      <c r="L227" s="8">
        <f t="shared" ref="L227:L238" si="244">L226+J227</f>
        <v>5000</v>
      </c>
      <c r="M227" s="8">
        <f t="shared" si="238"/>
        <v>0</v>
      </c>
      <c r="N227" s="19">
        <f t="shared" si="239"/>
        <v>0</v>
      </c>
      <c r="O227" s="12">
        <v>0</v>
      </c>
      <c r="P227" s="8"/>
      <c r="Q227" s="8">
        <f t="shared" si="225"/>
        <v>35000</v>
      </c>
      <c r="R227" s="8">
        <f t="shared" si="226"/>
        <v>0</v>
      </c>
      <c r="S227" s="19">
        <f t="shared" si="240"/>
        <v>0</v>
      </c>
      <c r="T227" s="16"/>
      <c r="U227" s="2"/>
      <c r="V227" s="101">
        <f t="shared" si="217"/>
        <v>0</v>
      </c>
      <c r="W227" s="101">
        <f t="shared" si="218"/>
        <v>0</v>
      </c>
      <c r="X227" s="101">
        <f t="shared" si="233"/>
        <v>0</v>
      </c>
      <c r="Y227" s="101">
        <f t="shared" si="242"/>
        <v>0</v>
      </c>
      <c r="Z227" s="101">
        <f t="shared" si="234"/>
        <v>0</v>
      </c>
      <c r="AA227" s="101">
        <f t="shared" si="243"/>
        <v>0</v>
      </c>
    </row>
    <row r="228" spans="1:27" ht="15.75" x14ac:dyDescent="0.25">
      <c r="A228" s="1">
        <v>2026</v>
      </c>
      <c r="B228" s="1">
        <v>1</v>
      </c>
      <c r="C228" s="3">
        <v>46023</v>
      </c>
      <c r="D228" s="3">
        <v>46112</v>
      </c>
      <c r="E228" s="24">
        <v>0</v>
      </c>
      <c r="F228" s="20"/>
      <c r="G228" s="20">
        <f t="shared" si="236"/>
        <v>124999.99999999999</v>
      </c>
      <c r="H228" s="20">
        <f t="shared" si="237"/>
        <v>0</v>
      </c>
      <c r="I228" s="27">
        <f t="shared" si="227"/>
        <v>0</v>
      </c>
      <c r="J228" s="12">
        <v>0</v>
      </c>
      <c r="K228" s="8"/>
      <c r="L228" s="8">
        <f t="shared" si="244"/>
        <v>5000</v>
      </c>
      <c r="M228" s="8">
        <f t="shared" si="238"/>
        <v>0</v>
      </c>
      <c r="N228" s="19">
        <f t="shared" si="239"/>
        <v>0</v>
      </c>
      <c r="O228" s="12">
        <v>0</v>
      </c>
      <c r="P228" s="8"/>
      <c r="Q228" s="8">
        <f t="shared" si="225"/>
        <v>35000</v>
      </c>
      <c r="R228" s="8">
        <f t="shared" si="226"/>
        <v>0</v>
      </c>
      <c r="S228" s="19">
        <f t="shared" si="240"/>
        <v>0</v>
      </c>
      <c r="T228" s="16"/>
      <c r="U228" s="2"/>
      <c r="V228" s="101">
        <f t="shared" si="217"/>
        <v>0</v>
      </c>
      <c r="W228" s="101">
        <f t="shared" si="218"/>
        <v>0</v>
      </c>
      <c r="X228" s="101">
        <f t="shared" si="233"/>
        <v>0</v>
      </c>
      <c r="Y228" s="101">
        <f t="shared" si="242"/>
        <v>0</v>
      </c>
      <c r="Z228" s="101">
        <f t="shared" si="234"/>
        <v>0</v>
      </c>
      <c r="AA228" s="101">
        <f t="shared" si="243"/>
        <v>0</v>
      </c>
    </row>
    <row r="229" spans="1:27" ht="15.75" x14ac:dyDescent="0.25">
      <c r="A229" s="1">
        <v>2026</v>
      </c>
      <c r="B229" s="1">
        <v>2</v>
      </c>
      <c r="C229" s="3">
        <v>46113</v>
      </c>
      <c r="D229" s="3">
        <v>46203</v>
      </c>
      <c r="E229" s="24">
        <v>0</v>
      </c>
      <c r="F229" s="20"/>
      <c r="G229" s="20">
        <f t="shared" si="236"/>
        <v>124999.99999999999</v>
      </c>
      <c r="H229" s="20">
        <f t="shared" si="237"/>
        <v>0</v>
      </c>
      <c r="I229" s="27">
        <f t="shared" si="227"/>
        <v>0</v>
      </c>
      <c r="J229" s="12">
        <v>0</v>
      </c>
      <c r="K229" s="8"/>
      <c r="L229" s="8">
        <f t="shared" si="244"/>
        <v>5000</v>
      </c>
      <c r="M229" s="8">
        <f t="shared" si="238"/>
        <v>0</v>
      </c>
      <c r="N229" s="19">
        <f t="shared" si="239"/>
        <v>0</v>
      </c>
      <c r="O229" s="12">
        <v>0</v>
      </c>
      <c r="P229" s="8"/>
      <c r="Q229" s="8">
        <f t="shared" si="225"/>
        <v>35000</v>
      </c>
      <c r="R229" s="8">
        <f t="shared" si="226"/>
        <v>0</v>
      </c>
      <c r="S229" s="19">
        <f t="shared" si="240"/>
        <v>0</v>
      </c>
      <c r="T229" s="16"/>
      <c r="U229" s="2"/>
      <c r="V229" s="101">
        <f t="shared" si="217"/>
        <v>0</v>
      </c>
      <c r="W229" s="101">
        <f t="shared" si="218"/>
        <v>0</v>
      </c>
      <c r="X229" s="101">
        <f t="shared" si="233"/>
        <v>0</v>
      </c>
      <c r="Y229" s="101">
        <f t="shared" si="242"/>
        <v>0</v>
      </c>
      <c r="Z229" s="101">
        <f t="shared" si="234"/>
        <v>0</v>
      </c>
      <c r="AA229" s="101">
        <f t="shared" si="243"/>
        <v>0</v>
      </c>
    </row>
    <row r="230" spans="1:27" ht="15.75" x14ac:dyDescent="0.25">
      <c r="A230" s="1">
        <v>2026</v>
      </c>
      <c r="B230" s="1">
        <v>3</v>
      </c>
      <c r="C230" s="3">
        <v>46204</v>
      </c>
      <c r="D230" s="3">
        <v>46295</v>
      </c>
      <c r="E230" s="25">
        <v>0</v>
      </c>
      <c r="F230" s="21"/>
      <c r="G230" s="21">
        <f t="shared" si="236"/>
        <v>124999.99999999999</v>
      </c>
      <c r="H230" s="21">
        <f t="shared" si="237"/>
        <v>0</v>
      </c>
      <c r="I230" s="28">
        <f t="shared" si="227"/>
        <v>0</v>
      </c>
      <c r="J230" s="13">
        <v>0</v>
      </c>
      <c r="K230" s="5"/>
      <c r="L230" s="5">
        <f t="shared" si="244"/>
        <v>5000</v>
      </c>
      <c r="M230" s="5">
        <f t="shared" si="238"/>
        <v>0</v>
      </c>
      <c r="N230" s="19">
        <f t="shared" si="239"/>
        <v>0</v>
      </c>
      <c r="O230" s="13">
        <v>0</v>
      </c>
      <c r="P230" s="5"/>
      <c r="Q230" s="5">
        <f t="shared" si="225"/>
        <v>35000</v>
      </c>
      <c r="R230" s="5">
        <f t="shared" si="226"/>
        <v>0</v>
      </c>
      <c r="S230" s="19">
        <f t="shared" si="240"/>
        <v>0</v>
      </c>
      <c r="T230" s="17"/>
      <c r="U230" s="4"/>
      <c r="V230" s="101">
        <f t="shared" si="217"/>
        <v>0</v>
      </c>
      <c r="W230" s="101">
        <f t="shared" si="218"/>
        <v>0</v>
      </c>
      <c r="X230" s="101">
        <f t="shared" si="233"/>
        <v>0</v>
      </c>
      <c r="Y230" s="101">
        <f t="shared" si="242"/>
        <v>0</v>
      </c>
      <c r="Z230" s="101">
        <f t="shared" si="234"/>
        <v>0</v>
      </c>
      <c r="AA230" s="101">
        <f t="shared" si="243"/>
        <v>0</v>
      </c>
    </row>
    <row r="231" spans="1:27" ht="15.75" x14ac:dyDescent="0.25">
      <c r="A231" s="1">
        <v>2026</v>
      </c>
      <c r="B231" s="1">
        <v>4</v>
      </c>
      <c r="C231" s="3">
        <v>46296</v>
      </c>
      <c r="D231" s="3">
        <v>46387</v>
      </c>
      <c r="E231" s="25">
        <v>0</v>
      </c>
      <c r="F231" s="21"/>
      <c r="G231" s="21">
        <f t="shared" si="236"/>
        <v>124999.99999999999</v>
      </c>
      <c r="H231" s="21">
        <f t="shared" si="237"/>
        <v>0</v>
      </c>
      <c r="I231" s="28">
        <f t="shared" si="227"/>
        <v>0</v>
      </c>
      <c r="J231" s="13">
        <v>0</v>
      </c>
      <c r="K231" s="5"/>
      <c r="L231" s="5">
        <f t="shared" si="244"/>
        <v>5000</v>
      </c>
      <c r="M231" s="5">
        <f t="shared" si="238"/>
        <v>0</v>
      </c>
      <c r="N231" s="19">
        <f t="shared" si="239"/>
        <v>0</v>
      </c>
      <c r="O231" s="13">
        <v>0</v>
      </c>
      <c r="P231" s="5"/>
      <c r="Q231" s="5">
        <f t="shared" si="225"/>
        <v>35000</v>
      </c>
      <c r="R231" s="5">
        <f t="shared" si="226"/>
        <v>0</v>
      </c>
      <c r="S231" s="19">
        <f t="shared" si="240"/>
        <v>0</v>
      </c>
      <c r="T231" s="17"/>
      <c r="U231" s="4"/>
      <c r="V231" s="101">
        <f t="shared" si="217"/>
        <v>0</v>
      </c>
      <c r="W231" s="101">
        <f t="shared" si="218"/>
        <v>0</v>
      </c>
      <c r="X231" s="101">
        <f t="shared" si="233"/>
        <v>0</v>
      </c>
      <c r="Y231" s="101">
        <f t="shared" si="242"/>
        <v>0</v>
      </c>
      <c r="Z231" s="101">
        <f t="shared" si="234"/>
        <v>0</v>
      </c>
      <c r="AA231" s="101">
        <f t="shared" si="243"/>
        <v>0</v>
      </c>
    </row>
    <row r="232" spans="1:27" ht="15.75" x14ac:dyDescent="0.25">
      <c r="A232" s="1">
        <v>2027</v>
      </c>
      <c r="B232" s="1">
        <v>1</v>
      </c>
      <c r="C232" s="3">
        <v>46388</v>
      </c>
      <c r="D232" s="3">
        <v>46477</v>
      </c>
      <c r="E232" s="25">
        <v>0</v>
      </c>
      <c r="F232" s="21"/>
      <c r="G232" s="21">
        <f t="shared" si="236"/>
        <v>124999.99999999999</v>
      </c>
      <c r="H232" s="21">
        <f t="shared" si="237"/>
        <v>0</v>
      </c>
      <c r="I232" s="28">
        <f t="shared" si="227"/>
        <v>0</v>
      </c>
      <c r="J232" s="13">
        <v>0</v>
      </c>
      <c r="K232" s="5"/>
      <c r="L232" s="5">
        <f t="shared" si="244"/>
        <v>5000</v>
      </c>
      <c r="M232" s="5">
        <f t="shared" si="238"/>
        <v>0</v>
      </c>
      <c r="N232" s="19">
        <f t="shared" si="239"/>
        <v>0</v>
      </c>
      <c r="O232" s="13">
        <v>0</v>
      </c>
      <c r="P232" s="5"/>
      <c r="Q232" s="5">
        <f t="shared" si="225"/>
        <v>35000</v>
      </c>
      <c r="R232" s="5">
        <f t="shared" si="226"/>
        <v>0</v>
      </c>
      <c r="S232" s="19">
        <f t="shared" si="240"/>
        <v>0</v>
      </c>
      <c r="T232" s="17"/>
      <c r="U232" s="4"/>
      <c r="V232" s="101">
        <f t="shared" si="217"/>
        <v>0</v>
      </c>
      <c r="W232" s="101">
        <f t="shared" si="218"/>
        <v>0</v>
      </c>
      <c r="X232" s="101">
        <f t="shared" si="233"/>
        <v>0</v>
      </c>
      <c r="Y232" s="101">
        <f t="shared" si="242"/>
        <v>0</v>
      </c>
      <c r="Z232" s="101">
        <f t="shared" si="234"/>
        <v>0</v>
      </c>
      <c r="AA232" s="101">
        <f t="shared" si="243"/>
        <v>0</v>
      </c>
    </row>
    <row r="233" spans="1:27" ht="15.75" x14ac:dyDescent="0.25">
      <c r="A233" s="1">
        <v>2027</v>
      </c>
      <c r="B233" s="1">
        <v>2</v>
      </c>
      <c r="C233" s="3">
        <v>46478</v>
      </c>
      <c r="D233" s="3">
        <v>46568</v>
      </c>
      <c r="E233" s="25">
        <v>0</v>
      </c>
      <c r="F233" s="21"/>
      <c r="G233" s="21">
        <f t="shared" si="236"/>
        <v>124999.99999999999</v>
      </c>
      <c r="H233" s="21">
        <f t="shared" si="237"/>
        <v>0</v>
      </c>
      <c r="I233" s="28">
        <f t="shared" si="227"/>
        <v>0</v>
      </c>
      <c r="J233" s="13">
        <v>0</v>
      </c>
      <c r="K233" s="5"/>
      <c r="L233" s="5">
        <f t="shared" si="244"/>
        <v>5000</v>
      </c>
      <c r="M233" s="5">
        <f t="shared" si="238"/>
        <v>0</v>
      </c>
      <c r="N233" s="19">
        <f t="shared" si="239"/>
        <v>0</v>
      </c>
      <c r="O233" s="13">
        <v>0</v>
      </c>
      <c r="P233" s="5"/>
      <c r="Q233" s="5">
        <f t="shared" si="225"/>
        <v>35000</v>
      </c>
      <c r="R233" s="5">
        <f t="shared" si="226"/>
        <v>0</v>
      </c>
      <c r="S233" s="19">
        <f t="shared" si="240"/>
        <v>0</v>
      </c>
      <c r="T233" s="17"/>
      <c r="U233" s="4"/>
      <c r="V233" s="101">
        <f t="shared" si="217"/>
        <v>0</v>
      </c>
      <c r="W233" s="101">
        <f t="shared" si="218"/>
        <v>0</v>
      </c>
      <c r="X233" s="101">
        <f t="shared" si="233"/>
        <v>0</v>
      </c>
      <c r="Y233" s="101">
        <f t="shared" si="242"/>
        <v>0</v>
      </c>
      <c r="Z233" s="101">
        <f t="shared" si="234"/>
        <v>0</v>
      </c>
      <c r="AA233" s="101">
        <f t="shared" si="243"/>
        <v>0</v>
      </c>
    </row>
    <row r="234" spans="1:27" ht="15.75" x14ac:dyDescent="0.25">
      <c r="A234" s="1">
        <v>2027</v>
      </c>
      <c r="B234" s="1">
        <v>3</v>
      </c>
      <c r="C234" s="3">
        <v>46569</v>
      </c>
      <c r="D234" s="3">
        <v>46660</v>
      </c>
      <c r="E234" s="25">
        <v>0</v>
      </c>
      <c r="F234" s="21"/>
      <c r="G234" s="21">
        <f t="shared" si="236"/>
        <v>124999.99999999999</v>
      </c>
      <c r="H234" s="21">
        <f t="shared" si="237"/>
        <v>0</v>
      </c>
      <c r="I234" s="28">
        <f t="shared" si="227"/>
        <v>0</v>
      </c>
      <c r="J234" s="13">
        <v>0</v>
      </c>
      <c r="K234" s="5"/>
      <c r="L234" s="5">
        <f t="shared" si="244"/>
        <v>5000</v>
      </c>
      <c r="M234" s="5">
        <f t="shared" si="238"/>
        <v>0</v>
      </c>
      <c r="N234" s="19">
        <f t="shared" si="239"/>
        <v>0</v>
      </c>
      <c r="O234" s="13">
        <v>0</v>
      </c>
      <c r="P234" s="5"/>
      <c r="Q234" s="5">
        <f t="shared" si="225"/>
        <v>35000</v>
      </c>
      <c r="R234" s="5">
        <f t="shared" si="226"/>
        <v>0</v>
      </c>
      <c r="S234" s="19">
        <f t="shared" si="240"/>
        <v>0</v>
      </c>
      <c r="T234" s="17"/>
      <c r="U234" s="4"/>
      <c r="V234" s="101">
        <f t="shared" si="217"/>
        <v>0</v>
      </c>
      <c r="W234" s="101">
        <f t="shared" si="218"/>
        <v>0</v>
      </c>
      <c r="X234" s="101">
        <f t="shared" si="233"/>
        <v>0</v>
      </c>
      <c r="Y234" s="101">
        <f t="shared" si="242"/>
        <v>0</v>
      </c>
      <c r="Z234" s="101">
        <f t="shared" si="234"/>
        <v>0</v>
      </c>
      <c r="AA234" s="101">
        <f t="shared" si="243"/>
        <v>0</v>
      </c>
    </row>
    <row r="235" spans="1:27" ht="15.75" x14ac:dyDescent="0.25">
      <c r="A235" s="1">
        <v>2027</v>
      </c>
      <c r="B235" s="1">
        <v>4</v>
      </c>
      <c r="C235" s="3">
        <v>46661</v>
      </c>
      <c r="D235" s="3">
        <v>46752</v>
      </c>
      <c r="E235" s="25">
        <v>0</v>
      </c>
      <c r="F235" s="21"/>
      <c r="G235" s="21">
        <f t="shared" si="236"/>
        <v>124999.99999999999</v>
      </c>
      <c r="H235" s="21">
        <f t="shared" si="237"/>
        <v>0</v>
      </c>
      <c r="I235" s="28">
        <f t="shared" si="227"/>
        <v>0</v>
      </c>
      <c r="J235" s="13">
        <v>0</v>
      </c>
      <c r="K235" s="5"/>
      <c r="L235" s="5">
        <f t="shared" si="244"/>
        <v>5000</v>
      </c>
      <c r="M235" s="5">
        <f t="shared" si="238"/>
        <v>0</v>
      </c>
      <c r="N235" s="19">
        <f t="shared" si="239"/>
        <v>0</v>
      </c>
      <c r="O235" s="13">
        <v>0</v>
      </c>
      <c r="P235" s="5"/>
      <c r="Q235" s="5">
        <f t="shared" si="225"/>
        <v>35000</v>
      </c>
      <c r="R235" s="5">
        <f t="shared" si="226"/>
        <v>0</v>
      </c>
      <c r="S235" s="19">
        <f t="shared" si="240"/>
        <v>0</v>
      </c>
      <c r="T235" s="17"/>
      <c r="U235" s="4"/>
      <c r="V235" s="101">
        <f t="shared" si="217"/>
        <v>0</v>
      </c>
      <c r="W235" s="101">
        <f t="shared" si="218"/>
        <v>0</v>
      </c>
      <c r="X235" s="101">
        <f t="shared" si="233"/>
        <v>0</v>
      </c>
      <c r="Y235" s="101">
        <f t="shared" si="242"/>
        <v>0</v>
      </c>
      <c r="Z235" s="101">
        <f t="shared" si="234"/>
        <v>0</v>
      </c>
      <c r="AA235" s="101">
        <f t="shared" si="243"/>
        <v>0</v>
      </c>
    </row>
    <row r="236" spans="1:27" ht="15.75" x14ac:dyDescent="0.25">
      <c r="A236" s="1">
        <v>2028</v>
      </c>
      <c r="B236" s="1">
        <v>1</v>
      </c>
      <c r="C236" s="3">
        <v>46753</v>
      </c>
      <c r="D236" s="3">
        <v>46843</v>
      </c>
      <c r="E236" s="25">
        <v>0</v>
      </c>
      <c r="F236" s="21"/>
      <c r="G236" s="21">
        <f t="shared" si="236"/>
        <v>124999.99999999999</v>
      </c>
      <c r="H236" s="21">
        <f t="shared" si="237"/>
        <v>0</v>
      </c>
      <c r="I236" s="28">
        <f>H236/G236</f>
        <v>0</v>
      </c>
      <c r="J236" s="13">
        <v>0</v>
      </c>
      <c r="K236" s="5"/>
      <c r="L236" s="5">
        <f t="shared" si="244"/>
        <v>5000</v>
      </c>
      <c r="M236" s="5">
        <f t="shared" si="238"/>
        <v>0</v>
      </c>
      <c r="N236" s="19">
        <f t="shared" si="239"/>
        <v>0</v>
      </c>
      <c r="O236" s="13">
        <v>0</v>
      </c>
      <c r="P236" s="5"/>
      <c r="Q236" s="5">
        <f t="shared" si="225"/>
        <v>35000</v>
      </c>
      <c r="R236" s="5">
        <f t="shared" si="226"/>
        <v>0</v>
      </c>
      <c r="S236" s="19">
        <f t="shared" si="240"/>
        <v>0</v>
      </c>
      <c r="T236" s="17"/>
      <c r="U236" s="4"/>
      <c r="V236" s="101">
        <f t="shared" si="217"/>
        <v>0</v>
      </c>
      <c r="W236" s="101">
        <f t="shared" si="218"/>
        <v>0</v>
      </c>
      <c r="X236" s="101">
        <f t="shared" si="233"/>
        <v>0</v>
      </c>
      <c r="Y236" s="101">
        <f t="shared" si="242"/>
        <v>0</v>
      </c>
      <c r="Z236" s="101">
        <f t="shared" si="234"/>
        <v>0</v>
      </c>
      <c r="AA236" s="101">
        <f t="shared" si="243"/>
        <v>0</v>
      </c>
    </row>
    <row r="237" spans="1:27" ht="15.75" x14ac:dyDescent="0.25">
      <c r="A237" s="1">
        <v>2028</v>
      </c>
      <c r="B237" s="1">
        <v>2</v>
      </c>
      <c r="C237" s="3">
        <v>46844</v>
      </c>
      <c r="D237" s="3">
        <v>46934</v>
      </c>
      <c r="E237" s="25">
        <v>0</v>
      </c>
      <c r="F237" s="21"/>
      <c r="G237" s="21">
        <f t="shared" si="236"/>
        <v>124999.99999999999</v>
      </c>
      <c r="H237" s="21">
        <f t="shared" si="237"/>
        <v>0</v>
      </c>
      <c r="I237" s="28">
        <f t="shared" ref="I237:I238" si="245">H237/G237</f>
        <v>0</v>
      </c>
      <c r="J237" s="13">
        <v>0</v>
      </c>
      <c r="K237" s="5"/>
      <c r="L237" s="5">
        <f t="shared" si="244"/>
        <v>5000</v>
      </c>
      <c r="M237" s="5">
        <f t="shared" si="238"/>
        <v>0</v>
      </c>
      <c r="N237" s="19">
        <f t="shared" si="239"/>
        <v>0</v>
      </c>
      <c r="O237" s="13">
        <v>0</v>
      </c>
      <c r="P237" s="5"/>
      <c r="Q237" s="5">
        <f t="shared" si="225"/>
        <v>35000</v>
      </c>
      <c r="R237" s="5">
        <f t="shared" si="226"/>
        <v>0</v>
      </c>
      <c r="S237" s="19">
        <f t="shared" si="240"/>
        <v>0</v>
      </c>
      <c r="T237" s="17"/>
      <c r="U237" s="4"/>
      <c r="V237" s="101">
        <f t="shared" si="217"/>
        <v>0</v>
      </c>
      <c r="W237" s="101">
        <f t="shared" si="218"/>
        <v>0</v>
      </c>
      <c r="X237" s="101">
        <f t="shared" si="233"/>
        <v>0</v>
      </c>
      <c r="Y237" s="101">
        <f t="shared" si="242"/>
        <v>0</v>
      </c>
      <c r="Z237" s="101">
        <f t="shared" si="234"/>
        <v>0</v>
      </c>
      <c r="AA237" s="101">
        <f t="shared" si="243"/>
        <v>0</v>
      </c>
    </row>
    <row r="238" spans="1:27" ht="15.75" x14ac:dyDescent="0.25">
      <c r="A238" s="1">
        <v>2028</v>
      </c>
      <c r="B238" s="1">
        <v>3</v>
      </c>
      <c r="C238" s="3">
        <v>46935</v>
      </c>
      <c r="D238" s="3">
        <v>47026</v>
      </c>
      <c r="E238" s="25">
        <v>0</v>
      </c>
      <c r="F238" s="21"/>
      <c r="G238" s="21">
        <f t="shared" si="236"/>
        <v>124999.99999999999</v>
      </c>
      <c r="H238" s="21">
        <f>SUM(H237+F238)</f>
        <v>0</v>
      </c>
      <c r="I238" s="28">
        <f t="shared" si="245"/>
        <v>0</v>
      </c>
      <c r="J238" s="13">
        <v>0</v>
      </c>
      <c r="K238" s="18"/>
      <c r="L238" s="18">
        <f t="shared" si="244"/>
        <v>5000</v>
      </c>
      <c r="M238" s="18">
        <f t="shared" si="238"/>
        <v>0</v>
      </c>
      <c r="N238" s="19">
        <f t="shared" si="239"/>
        <v>0</v>
      </c>
      <c r="O238" s="13">
        <v>0</v>
      </c>
      <c r="P238" s="18"/>
      <c r="Q238" s="18">
        <f t="shared" si="225"/>
        <v>35000</v>
      </c>
      <c r="R238" s="18">
        <f t="shared" si="226"/>
        <v>0</v>
      </c>
      <c r="S238" s="19">
        <f t="shared" si="240"/>
        <v>0</v>
      </c>
      <c r="T238" s="17"/>
      <c r="U238" s="4"/>
      <c r="V238" s="101">
        <f t="shared" si="217"/>
        <v>0</v>
      </c>
      <c r="W238" s="101">
        <f t="shared" si="218"/>
        <v>0</v>
      </c>
      <c r="X238" s="101">
        <f t="shared" si="233"/>
        <v>0</v>
      </c>
      <c r="Y238" s="101">
        <f t="shared" si="242"/>
        <v>0</v>
      </c>
      <c r="Z238" s="101">
        <f t="shared" si="234"/>
        <v>0</v>
      </c>
      <c r="AA238" s="101">
        <f t="shared" si="243"/>
        <v>0</v>
      </c>
    </row>
    <row r="239" spans="1:27" ht="15.75" thickBot="1" x14ac:dyDescent="0.3">
      <c r="A239" s="40" t="s">
        <v>12</v>
      </c>
      <c r="B239" s="40"/>
      <c r="C239" s="40"/>
      <c r="D239" s="41"/>
      <c r="E239" s="42">
        <v>125000</v>
      </c>
      <c r="F239" s="38">
        <f>SUM(F215:F238)</f>
        <v>0</v>
      </c>
      <c r="G239" s="38">
        <f>G238</f>
        <v>124999.99999999999</v>
      </c>
      <c r="H239" s="39">
        <f>H238</f>
        <v>0</v>
      </c>
      <c r="I239" s="49">
        <f>H239/G239</f>
        <v>0</v>
      </c>
      <c r="J239" s="43">
        <v>5000</v>
      </c>
      <c r="K239" s="50">
        <f>SUM(K215:K238)</f>
        <v>0</v>
      </c>
      <c r="L239" s="44">
        <f>L238</f>
        <v>5000</v>
      </c>
      <c r="M239" s="45">
        <f>M238</f>
        <v>0</v>
      </c>
      <c r="N239" s="46">
        <f>M239/L239</f>
        <v>0</v>
      </c>
      <c r="O239" s="43">
        <v>35000</v>
      </c>
      <c r="P239" s="50">
        <f>SUM(P215:P238)</f>
        <v>0</v>
      </c>
      <c r="Q239" s="44">
        <f>Q238</f>
        <v>35000</v>
      </c>
      <c r="R239" s="45">
        <f>R238</f>
        <v>0</v>
      </c>
      <c r="S239" s="46">
        <f t="shared" si="240"/>
        <v>0</v>
      </c>
      <c r="T239" s="47">
        <f>SUM(T215:T238)</f>
        <v>1</v>
      </c>
      <c r="U239" s="47">
        <f>SUM(U215:U238)</f>
        <v>0</v>
      </c>
      <c r="V239" s="101">
        <f t="shared" si="217"/>
        <v>1</v>
      </c>
      <c r="W239" s="101">
        <f t="shared" si="218"/>
        <v>0</v>
      </c>
      <c r="X239" s="101">
        <f t="shared" si="233"/>
        <v>1</v>
      </c>
      <c r="Y239" s="101">
        <f t="shared" si="242"/>
        <v>0</v>
      </c>
      <c r="Z239" s="101">
        <f t="shared" si="234"/>
        <v>1</v>
      </c>
      <c r="AA239" s="101">
        <f t="shared" si="243"/>
        <v>0</v>
      </c>
    </row>
    <row r="240" spans="1:27" ht="15.75" thickTop="1" x14ac:dyDescent="0.25"/>
    <row r="242" spans="1:27" x14ac:dyDescent="0.25">
      <c r="A242" s="181" t="s">
        <v>84</v>
      </c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181"/>
      <c r="X242" s="181"/>
      <c r="Y242" s="181"/>
      <c r="Z242" s="181"/>
      <c r="AA242" s="181"/>
    </row>
    <row r="243" spans="1:27" ht="15.75" thickBot="1" x14ac:dyDescent="0.3">
      <c r="A243" s="170" t="s">
        <v>0</v>
      </c>
      <c r="B243" s="171"/>
      <c r="C243" s="171"/>
      <c r="D243" s="171"/>
      <c r="E243" s="172" t="s">
        <v>22</v>
      </c>
      <c r="F243" s="172"/>
      <c r="G243" s="172"/>
      <c r="H243" s="172"/>
      <c r="I243" s="173"/>
      <c r="J243" s="174" t="s">
        <v>21</v>
      </c>
      <c r="K243" s="175"/>
      <c r="L243" s="175"/>
      <c r="M243" s="175"/>
      <c r="N243" s="176"/>
      <c r="O243" s="182" t="s">
        <v>149</v>
      </c>
      <c r="P243" s="182"/>
      <c r="Q243" s="182"/>
      <c r="R243" s="182"/>
      <c r="S243" s="182"/>
      <c r="T243" s="171"/>
      <c r="U243" s="177"/>
      <c r="V243" s="178" t="s">
        <v>77</v>
      </c>
      <c r="W243" s="179"/>
      <c r="X243" s="179"/>
      <c r="Y243" s="179"/>
      <c r="Z243" s="179"/>
      <c r="AA243" s="180"/>
    </row>
    <row r="244" spans="1:27" ht="105.75" thickTop="1" x14ac:dyDescent="0.25">
      <c r="A244" s="9" t="s">
        <v>1</v>
      </c>
      <c r="B244" s="9" t="s">
        <v>2</v>
      </c>
      <c r="C244" s="9" t="s">
        <v>3</v>
      </c>
      <c r="D244" s="11" t="s">
        <v>9</v>
      </c>
      <c r="E244" s="22" t="s">
        <v>4</v>
      </c>
      <c r="F244" s="23" t="s">
        <v>6</v>
      </c>
      <c r="G244" s="23" t="s">
        <v>5</v>
      </c>
      <c r="H244" s="23" t="s">
        <v>7</v>
      </c>
      <c r="I244" s="26" t="s">
        <v>8</v>
      </c>
      <c r="J244" s="29" t="s">
        <v>4</v>
      </c>
      <c r="K244" s="30" t="s">
        <v>6</v>
      </c>
      <c r="L244" s="30" t="s">
        <v>5</v>
      </c>
      <c r="M244" s="30" t="s">
        <v>7</v>
      </c>
      <c r="N244" s="31" t="s">
        <v>8</v>
      </c>
      <c r="O244" s="108" t="s">
        <v>4</v>
      </c>
      <c r="P244" s="109" t="s">
        <v>6</v>
      </c>
      <c r="Q244" s="109" t="s">
        <v>5</v>
      </c>
      <c r="R244" s="109" t="s">
        <v>7</v>
      </c>
      <c r="S244" s="110" t="s">
        <v>8</v>
      </c>
      <c r="T244" s="15" t="s">
        <v>10</v>
      </c>
      <c r="U244" s="10" t="s">
        <v>11</v>
      </c>
      <c r="V244" s="113" t="s">
        <v>78</v>
      </c>
      <c r="W244" s="113" t="s">
        <v>79</v>
      </c>
      <c r="X244" s="113" t="s">
        <v>80</v>
      </c>
      <c r="Y244" s="113" t="s">
        <v>81</v>
      </c>
      <c r="Z244" s="113" t="s">
        <v>82</v>
      </c>
      <c r="AA244" s="113" t="s">
        <v>83</v>
      </c>
    </row>
    <row r="245" spans="1:27" ht="15.75" x14ac:dyDescent="0.25">
      <c r="A245" s="68">
        <v>2022</v>
      </c>
      <c r="B245" s="68">
        <v>4</v>
      </c>
      <c r="C245" s="69">
        <v>44835</v>
      </c>
      <c r="D245" s="69">
        <v>44926</v>
      </c>
      <c r="E245" s="70">
        <v>0</v>
      </c>
      <c r="F245" s="70">
        <v>0</v>
      </c>
      <c r="G245" s="70">
        <v>0</v>
      </c>
      <c r="H245" s="70">
        <v>0</v>
      </c>
      <c r="I245" s="71">
        <v>0</v>
      </c>
      <c r="J245" s="70">
        <v>0</v>
      </c>
      <c r="K245" s="70">
        <v>0</v>
      </c>
      <c r="L245" s="70">
        <v>0</v>
      </c>
      <c r="M245" s="70">
        <v>0</v>
      </c>
      <c r="N245" s="71">
        <v>0</v>
      </c>
      <c r="O245" s="70">
        <v>0</v>
      </c>
      <c r="P245" s="70">
        <v>0</v>
      </c>
      <c r="Q245" s="70">
        <v>0</v>
      </c>
      <c r="R245" s="70">
        <v>0</v>
      </c>
      <c r="S245" s="71">
        <v>0</v>
      </c>
      <c r="T245" s="72">
        <v>0</v>
      </c>
      <c r="U245" s="73">
        <v>0</v>
      </c>
      <c r="V245" s="102">
        <f>T245</f>
        <v>0</v>
      </c>
      <c r="W245" s="102">
        <f>U245</f>
        <v>0</v>
      </c>
      <c r="X245" s="102">
        <v>0</v>
      </c>
      <c r="Y245" s="102">
        <v>0</v>
      </c>
      <c r="Z245" s="102">
        <v>0</v>
      </c>
      <c r="AA245" s="102">
        <v>0</v>
      </c>
    </row>
    <row r="246" spans="1:27" ht="15.75" x14ac:dyDescent="0.25">
      <c r="A246" s="68">
        <v>2023</v>
      </c>
      <c r="B246" s="68">
        <v>1</v>
      </c>
      <c r="C246" s="69">
        <v>44927</v>
      </c>
      <c r="D246" s="69">
        <v>45016</v>
      </c>
      <c r="E246" s="70">
        <v>0</v>
      </c>
      <c r="F246" s="70">
        <v>0</v>
      </c>
      <c r="G246" s="70">
        <v>0</v>
      </c>
      <c r="H246" s="70">
        <v>0</v>
      </c>
      <c r="I246" s="71">
        <v>0</v>
      </c>
      <c r="J246" s="70">
        <v>0</v>
      </c>
      <c r="K246" s="70">
        <v>0</v>
      </c>
      <c r="L246" s="70">
        <v>0</v>
      </c>
      <c r="M246" s="70">
        <v>0</v>
      </c>
      <c r="N246" s="71">
        <v>0</v>
      </c>
      <c r="O246" s="70">
        <v>0</v>
      </c>
      <c r="P246" s="70">
        <v>0</v>
      </c>
      <c r="Q246" s="70">
        <v>0</v>
      </c>
      <c r="R246" s="70">
        <v>0</v>
      </c>
      <c r="S246" s="71">
        <v>0</v>
      </c>
      <c r="T246" s="72">
        <v>0</v>
      </c>
      <c r="U246" s="73">
        <v>0</v>
      </c>
      <c r="V246" s="102">
        <f t="shared" ref="V246:V269" si="246">T246</f>
        <v>0</v>
      </c>
      <c r="W246" s="102">
        <f t="shared" ref="W246:W269" si="247">U246</f>
        <v>0</v>
      </c>
      <c r="X246" s="102">
        <v>0</v>
      </c>
      <c r="Y246" s="102">
        <v>0</v>
      </c>
      <c r="Z246" s="102">
        <v>0</v>
      </c>
      <c r="AA246" s="102">
        <v>0</v>
      </c>
    </row>
    <row r="247" spans="1:27" ht="15.75" x14ac:dyDescent="0.25">
      <c r="A247" s="68">
        <v>2023</v>
      </c>
      <c r="B247" s="68">
        <v>2</v>
      </c>
      <c r="C247" s="69">
        <v>45017</v>
      </c>
      <c r="D247" s="69">
        <v>45107</v>
      </c>
      <c r="E247" s="79">
        <v>0</v>
      </c>
      <c r="F247" s="80">
        <v>0</v>
      </c>
      <c r="G247" s="80">
        <f>E247</f>
        <v>0</v>
      </c>
      <c r="H247" s="80">
        <f>SUM(F247+0)</f>
        <v>0</v>
      </c>
      <c r="I247" s="81">
        <v>0</v>
      </c>
      <c r="J247" s="82">
        <v>0</v>
      </c>
      <c r="K247" s="83">
        <v>0</v>
      </c>
      <c r="L247" s="84">
        <f>J247</f>
        <v>0</v>
      </c>
      <c r="M247" s="83">
        <f>SUM(K247+0)</f>
        <v>0</v>
      </c>
      <c r="N247" s="85">
        <v>0</v>
      </c>
      <c r="O247" s="128">
        <v>0</v>
      </c>
      <c r="P247" s="129">
        <v>0</v>
      </c>
      <c r="Q247" s="130">
        <f>O247</f>
        <v>0</v>
      </c>
      <c r="R247" s="129">
        <f>SUM(P247+0)</f>
        <v>0</v>
      </c>
      <c r="S247" s="131">
        <v>0</v>
      </c>
      <c r="T247" s="72">
        <v>0</v>
      </c>
      <c r="U247" s="73">
        <v>0</v>
      </c>
      <c r="V247" s="102">
        <f t="shared" si="246"/>
        <v>0</v>
      </c>
      <c r="W247" s="102">
        <f t="shared" si="247"/>
        <v>0</v>
      </c>
      <c r="X247" s="102">
        <v>0</v>
      </c>
      <c r="Y247" s="102">
        <v>0</v>
      </c>
      <c r="Z247" s="102">
        <v>0</v>
      </c>
      <c r="AA247" s="102">
        <v>0</v>
      </c>
    </row>
    <row r="248" spans="1:27" ht="15.75" x14ac:dyDescent="0.25">
      <c r="A248" s="68">
        <v>2023</v>
      </c>
      <c r="B248" s="68">
        <v>3</v>
      </c>
      <c r="C248" s="69">
        <v>45108</v>
      </c>
      <c r="D248" s="69">
        <v>45199</v>
      </c>
      <c r="E248" s="79"/>
      <c r="F248" s="80"/>
      <c r="G248" s="80">
        <f t="shared" ref="G248:G249" si="248">G247+E248</f>
        <v>0</v>
      </c>
      <c r="H248" s="80">
        <f t="shared" ref="H248:H252" si="249">SUM(H247+F248)</f>
        <v>0</v>
      </c>
      <c r="I248" s="81">
        <v>0</v>
      </c>
      <c r="J248" s="82">
        <v>0</v>
      </c>
      <c r="K248" s="83"/>
      <c r="L248" s="83">
        <f>L247+J248</f>
        <v>0</v>
      </c>
      <c r="M248" s="83">
        <f>SUM(M247+K248)</f>
        <v>0</v>
      </c>
      <c r="N248" s="85">
        <v>0</v>
      </c>
      <c r="O248" s="82">
        <v>0</v>
      </c>
      <c r="P248" s="83"/>
      <c r="Q248" s="83">
        <f t="shared" ref="Q248:Q268" si="250">Q247+O248</f>
        <v>0</v>
      </c>
      <c r="R248" s="83">
        <f t="shared" ref="R248:R268" si="251">SUM(R247+P248)</f>
        <v>0</v>
      </c>
      <c r="S248" s="85">
        <v>0</v>
      </c>
      <c r="T248" s="72">
        <v>0</v>
      </c>
      <c r="U248" s="73">
        <v>0</v>
      </c>
      <c r="V248" s="102">
        <f t="shared" si="246"/>
        <v>0</v>
      </c>
      <c r="W248" s="102">
        <f t="shared" si="247"/>
        <v>0</v>
      </c>
      <c r="X248" s="102">
        <v>0</v>
      </c>
      <c r="Y248" s="102">
        <v>0</v>
      </c>
      <c r="Z248" s="102">
        <v>0</v>
      </c>
      <c r="AA248" s="102">
        <v>0</v>
      </c>
    </row>
    <row r="249" spans="1:27" ht="15.75" x14ac:dyDescent="0.25">
      <c r="A249" s="68">
        <v>2023</v>
      </c>
      <c r="B249" s="68">
        <v>4</v>
      </c>
      <c r="C249" s="69">
        <v>45200</v>
      </c>
      <c r="D249" s="69">
        <v>45291</v>
      </c>
      <c r="E249" s="79">
        <f>$E$269/6</f>
        <v>130814.66666666667</v>
      </c>
      <c r="F249" s="80">
        <v>0</v>
      </c>
      <c r="G249" s="80">
        <f t="shared" si="248"/>
        <v>130814.66666666667</v>
      </c>
      <c r="H249" s="80">
        <f t="shared" si="249"/>
        <v>0</v>
      </c>
      <c r="I249" s="81">
        <f t="shared" ref="I249:I265" si="252">H249/G249</f>
        <v>0</v>
      </c>
      <c r="J249" s="82">
        <f>$J$269/6</f>
        <v>7428.166666666667</v>
      </c>
      <c r="K249" s="83">
        <v>16895</v>
      </c>
      <c r="L249" s="83">
        <f t="shared" ref="L249:L252" si="253">L248+J249</f>
        <v>7428.166666666667</v>
      </c>
      <c r="M249" s="83">
        <f t="shared" ref="M249:M251" si="254">SUM(M248+K249)</f>
        <v>16895</v>
      </c>
      <c r="N249" s="85">
        <f t="shared" ref="N249:N252" si="255">M249/L249</f>
        <v>2.274450851488703</v>
      </c>
      <c r="O249" s="82">
        <v>0</v>
      </c>
      <c r="P249" s="83">
        <v>0</v>
      </c>
      <c r="Q249" s="83">
        <f t="shared" si="250"/>
        <v>0</v>
      </c>
      <c r="R249" s="83">
        <f t="shared" si="251"/>
        <v>0</v>
      </c>
      <c r="S249" s="85">
        <v>0</v>
      </c>
      <c r="T249" s="72">
        <v>0</v>
      </c>
      <c r="U249" s="73">
        <v>0</v>
      </c>
      <c r="V249" s="102">
        <f t="shared" si="246"/>
        <v>0</v>
      </c>
      <c r="W249" s="102">
        <f t="shared" si="247"/>
        <v>0</v>
      </c>
      <c r="X249" s="102">
        <v>0</v>
      </c>
      <c r="Y249" s="102">
        <v>0</v>
      </c>
      <c r="Z249" s="102">
        <v>0</v>
      </c>
      <c r="AA249" s="102">
        <v>0</v>
      </c>
    </row>
    <row r="250" spans="1:27" ht="15.75" x14ac:dyDescent="0.25">
      <c r="A250" s="68">
        <v>2024</v>
      </c>
      <c r="B250" s="68">
        <v>1</v>
      </c>
      <c r="C250" s="69">
        <v>45292</v>
      </c>
      <c r="D250" s="69">
        <v>45382</v>
      </c>
      <c r="E250" s="79">
        <f t="shared" ref="E250:E254" si="256">$E$269/6</f>
        <v>130814.66666666667</v>
      </c>
      <c r="F250" s="80">
        <v>234937.32</v>
      </c>
      <c r="G250" s="80">
        <f>G249+E250</f>
        <v>261629.33333333334</v>
      </c>
      <c r="H250" s="80">
        <f t="shared" si="249"/>
        <v>234937.32</v>
      </c>
      <c r="I250" s="81">
        <f t="shared" si="252"/>
        <v>0.89797774969167576</v>
      </c>
      <c r="J250" s="82">
        <f t="shared" ref="J250:J254" si="257">$J$269/6</f>
        <v>7428.166666666667</v>
      </c>
      <c r="K250" s="83">
        <v>0</v>
      </c>
      <c r="L250" s="83">
        <f t="shared" si="253"/>
        <v>14856.333333333334</v>
      </c>
      <c r="M250" s="83">
        <f t="shared" si="254"/>
        <v>16895</v>
      </c>
      <c r="N250" s="85">
        <f t="shared" si="255"/>
        <v>1.1372254257443515</v>
      </c>
      <c r="O250" s="82"/>
      <c r="P250" s="83">
        <v>0</v>
      </c>
      <c r="Q250" s="83">
        <f t="shared" si="250"/>
        <v>0</v>
      </c>
      <c r="R250" s="83">
        <f t="shared" si="251"/>
        <v>0</v>
      </c>
      <c r="S250" s="85">
        <v>0</v>
      </c>
      <c r="T250" s="72">
        <v>0</v>
      </c>
      <c r="U250" s="73">
        <v>0</v>
      </c>
      <c r="V250" s="102">
        <f t="shared" si="246"/>
        <v>0</v>
      </c>
      <c r="W250" s="102">
        <f t="shared" si="247"/>
        <v>0</v>
      </c>
      <c r="X250" s="102">
        <v>0</v>
      </c>
      <c r="Y250" s="102">
        <v>0</v>
      </c>
      <c r="Z250" s="102">
        <v>0</v>
      </c>
      <c r="AA250" s="102">
        <v>0</v>
      </c>
    </row>
    <row r="251" spans="1:27" ht="15.75" x14ac:dyDescent="0.25">
      <c r="A251" s="68">
        <v>2024</v>
      </c>
      <c r="B251" s="68">
        <v>2</v>
      </c>
      <c r="C251" s="69">
        <v>45383</v>
      </c>
      <c r="D251" s="69">
        <v>45473</v>
      </c>
      <c r="E251" s="79">
        <f t="shared" si="256"/>
        <v>130814.66666666667</v>
      </c>
      <c r="F251" s="80">
        <v>128850.09</v>
      </c>
      <c r="G251" s="80">
        <f t="shared" ref="G251:G252" si="258">G250+E251</f>
        <v>392444</v>
      </c>
      <c r="H251" s="80">
        <f t="shared" si="249"/>
        <v>363787.41000000003</v>
      </c>
      <c r="I251" s="81">
        <f t="shared" si="252"/>
        <v>0.92697916135805369</v>
      </c>
      <c r="J251" s="82">
        <f t="shared" si="257"/>
        <v>7428.166666666667</v>
      </c>
      <c r="K251" s="83">
        <v>13398</v>
      </c>
      <c r="L251" s="83">
        <f t="shared" si="253"/>
        <v>22284.5</v>
      </c>
      <c r="M251" s="83">
        <f t="shared" si="254"/>
        <v>30293</v>
      </c>
      <c r="N251" s="85">
        <f t="shared" si="255"/>
        <v>1.3593753505799995</v>
      </c>
      <c r="O251" s="82">
        <v>0</v>
      </c>
      <c r="P251" s="83">
        <v>0</v>
      </c>
      <c r="Q251" s="83">
        <f t="shared" si="250"/>
        <v>0</v>
      </c>
      <c r="R251" s="83">
        <f t="shared" si="251"/>
        <v>0</v>
      </c>
      <c r="S251" s="85">
        <v>0</v>
      </c>
      <c r="T251" s="72">
        <v>0</v>
      </c>
      <c r="U251" s="73">
        <v>0</v>
      </c>
      <c r="V251" s="102">
        <f t="shared" si="246"/>
        <v>0</v>
      </c>
      <c r="W251" s="102">
        <f t="shared" si="247"/>
        <v>0</v>
      </c>
      <c r="X251" s="102">
        <v>0</v>
      </c>
      <c r="Y251" s="102">
        <v>0</v>
      </c>
      <c r="Z251" s="102">
        <v>0</v>
      </c>
      <c r="AA251" s="102">
        <v>0</v>
      </c>
    </row>
    <row r="252" spans="1:27" ht="15.75" x14ac:dyDescent="0.25">
      <c r="A252" s="68">
        <v>2024</v>
      </c>
      <c r="B252" s="68">
        <v>3</v>
      </c>
      <c r="C252" s="69">
        <v>45474</v>
      </c>
      <c r="D252" s="69">
        <v>45565</v>
      </c>
      <c r="E252" s="79">
        <f t="shared" si="256"/>
        <v>130814.66666666667</v>
      </c>
      <c r="F252" s="80">
        <v>141943.1</v>
      </c>
      <c r="G252" s="80">
        <f t="shared" si="258"/>
        <v>523258.66666666669</v>
      </c>
      <c r="H252" s="80">
        <f t="shared" si="249"/>
        <v>505730.51</v>
      </c>
      <c r="I252" s="81">
        <f t="shared" si="252"/>
        <v>0.96650192766356469</v>
      </c>
      <c r="J252" s="82">
        <f t="shared" si="257"/>
        <v>7428.166666666667</v>
      </c>
      <c r="K252" s="83">
        <v>6712.5</v>
      </c>
      <c r="L252" s="83">
        <f t="shared" si="253"/>
        <v>29712.666666666668</v>
      </c>
      <c r="M252" s="83">
        <f>SUM(M251+K252)</f>
        <v>37005.5</v>
      </c>
      <c r="N252" s="85">
        <f t="shared" si="255"/>
        <v>1.2454452646458301</v>
      </c>
      <c r="O252" s="82">
        <v>70000</v>
      </c>
      <c r="P252" s="83"/>
      <c r="Q252" s="83">
        <f t="shared" si="250"/>
        <v>70000</v>
      </c>
      <c r="R252" s="83">
        <f t="shared" si="251"/>
        <v>0</v>
      </c>
      <c r="S252" s="85">
        <v>0</v>
      </c>
      <c r="T252" s="72">
        <v>0</v>
      </c>
      <c r="U252" s="73">
        <v>2</v>
      </c>
      <c r="V252" s="102">
        <f t="shared" si="246"/>
        <v>0</v>
      </c>
      <c r="W252" s="102">
        <f>U252</f>
        <v>2</v>
      </c>
      <c r="X252" s="102">
        <v>0</v>
      </c>
      <c r="Y252" s="102">
        <v>0</v>
      </c>
      <c r="Z252" s="102">
        <v>0</v>
      </c>
      <c r="AA252" s="102">
        <v>0</v>
      </c>
    </row>
    <row r="253" spans="1:27" ht="15.75" x14ac:dyDescent="0.25">
      <c r="A253" s="1">
        <v>2024</v>
      </c>
      <c r="B253" s="1">
        <v>4</v>
      </c>
      <c r="C253" s="3">
        <v>45566</v>
      </c>
      <c r="D253" s="3">
        <v>45657</v>
      </c>
      <c r="E253" s="24">
        <f t="shared" si="256"/>
        <v>130814.66666666667</v>
      </c>
      <c r="F253" s="20"/>
      <c r="G253" s="20">
        <f>G252+E253</f>
        <v>654073.33333333337</v>
      </c>
      <c r="H253" s="20">
        <f>SUM(H252+F253)</f>
        <v>505730.51</v>
      </c>
      <c r="I253" s="27">
        <f t="shared" si="252"/>
        <v>0.77320154213085179</v>
      </c>
      <c r="J253" s="12">
        <f t="shared" si="257"/>
        <v>7428.166666666667</v>
      </c>
      <c r="K253" s="8"/>
      <c r="L253" s="8">
        <f>L252+J253</f>
        <v>37140.833333333336</v>
      </c>
      <c r="M253" s="8">
        <f>SUM(M252+K253)</f>
        <v>37005.5</v>
      </c>
      <c r="N253" s="19">
        <f>M253/L253</f>
        <v>0.996356211716664</v>
      </c>
      <c r="O253" s="12"/>
      <c r="P253" s="8"/>
      <c r="Q253" s="8">
        <f t="shared" si="250"/>
        <v>70000</v>
      </c>
      <c r="R253" s="8">
        <f t="shared" si="251"/>
        <v>0</v>
      </c>
      <c r="S253" s="19">
        <v>0</v>
      </c>
      <c r="T253" s="16">
        <v>0</v>
      </c>
      <c r="U253" s="2"/>
      <c r="V253" s="101">
        <f t="shared" si="246"/>
        <v>0</v>
      </c>
      <c r="W253" s="101">
        <f t="shared" si="247"/>
        <v>0</v>
      </c>
      <c r="X253" s="102">
        <v>0</v>
      </c>
      <c r="Y253" s="102">
        <v>0</v>
      </c>
      <c r="Z253" s="102">
        <v>0</v>
      </c>
      <c r="AA253" s="102">
        <v>0</v>
      </c>
    </row>
    <row r="254" spans="1:27" ht="15.75" x14ac:dyDescent="0.25">
      <c r="A254" s="1">
        <v>2025</v>
      </c>
      <c r="B254" s="1">
        <v>1</v>
      </c>
      <c r="C254" s="3">
        <v>45658</v>
      </c>
      <c r="D254" s="3">
        <v>45747</v>
      </c>
      <c r="E254" s="24">
        <f t="shared" si="256"/>
        <v>130814.66666666667</v>
      </c>
      <c r="F254" s="20"/>
      <c r="G254" s="20">
        <f t="shared" ref="G254:G268" si="259">G253+E254</f>
        <v>784888</v>
      </c>
      <c r="H254" s="20">
        <f t="shared" ref="H254:H267" si="260">SUM(H253+F254)</f>
        <v>505730.51</v>
      </c>
      <c r="I254" s="27">
        <f t="shared" si="252"/>
        <v>0.64433461844237649</v>
      </c>
      <c r="J254" s="12">
        <f t="shared" si="257"/>
        <v>7428.166666666667</v>
      </c>
      <c r="K254" s="8"/>
      <c r="L254" s="8">
        <f>L253+J254</f>
        <v>44569</v>
      </c>
      <c r="M254" s="8">
        <f t="shared" ref="M254:M268" si="261">SUM(M253+K254)</f>
        <v>37005.5</v>
      </c>
      <c r="N254" s="19">
        <f t="shared" ref="N254:N268" si="262">M254/L254</f>
        <v>0.83029684309722007</v>
      </c>
      <c r="O254" s="12">
        <f>O269</f>
        <v>210000</v>
      </c>
      <c r="P254" s="8"/>
      <c r="Q254" s="8">
        <f t="shared" si="250"/>
        <v>280000</v>
      </c>
      <c r="R254" s="8">
        <f t="shared" si="251"/>
        <v>0</v>
      </c>
      <c r="S254" s="19">
        <f t="shared" ref="S254:S269" si="263">R254/Q254</f>
        <v>0</v>
      </c>
      <c r="T254" s="16">
        <v>4</v>
      </c>
      <c r="U254" s="2"/>
      <c r="V254" s="101">
        <f t="shared" si="246"/>
        <v>4</v>
      </c>
      <c r="W254" s="101">
        <f t="shared" si="247"/>
        <v>0</v>
      </c>
      <c r="X254" s="102">
        <v>0</v>
      </c>
      <c r="Y254" s="102">
        <v>0</v>
      </c>
      <c r="Z254" s="102">
        <v>0</v>
      </c>
      <c r="AA254" s="102">
        <v>0</v>
      </c>
    </row>
    <row r="255" spans="1:27" ht="15.75" x14ac:dyDescent="0.25">
      <c r="A255" s="1">
        <v>2025</v>
      </c>
      <c r="B255" s="1">
        <v>2</v>
      </c>
      <c r="C255" s="3">
        <v>45748</v>
      </c>
      <c r="D255" s="3">
        <v>45838</v>
      </c>
      <c r="E255" s="24"/>
      <c r="F255" s="20"/>
      <c r="G255" s="20">
        <f t="shared" si="259"/>
        <v>784888</v>
      </c>
      <c r="H255" s="20">
        <f t="shared" si="260"/>
        <v>505730.51</v>
      </c>
      <c r="I255" s="27">
        <f t="shared" si="252"/>
        <v>0.64433461844237649</v>
      </c>
      <c r="J255" s="12"/>
      <c r="K255" s="8"/>
      <c r="L255" s="8">
        <f t="shared" ref="L255" si="264">L254+J255</f>
        <v>44569</v>
      </c>
      <c r="M255" s="8">
        <f t="shared" si="261"/>
        <v>37005.5</v>
      </c>
      <c r="N255" s="19">
        <f t="shared" si="262"/>
        <v>0.83029684309722007</v>
      </c>
      <c r="O255" s="12">
        <v>0</v>
      </c>
      <c r="P255" s="8"/>
      <c r="Q255" s="8">
        <f t="shared" si="250"/>
        <v>280000</v>
      </c>
      <c r="R255" s="8">
        <f t="shared" si="251"/>
        <v>0</v>
      </c>
      <c r="S255" s="19">
        <f t="shared" si="263"/>
        <v>0</v>
      </c>
      <c r="T255" s="16"/>
      <c r="U255" s="2"/>
      <c r="V255" s="101">
        <f t="shared" si="246"/>
        <v>0</v>
      </c>
      <c r="W255" s="101">
        <f t="shared" si="247"/>
        <v>0</v>
      </c>
      <c r="X255" s="102">
        <v>0</v>
      </c>
      <c r="Y255" s="102">
        <v>0</v>
      </c>
      <c r="Z255" s="102">
        <v>0</v>
      </c>
      <c r="AA255" s="102">
        <v>0</v>
      </c>
    </row>
    <row r="256" spans="1:27" ht="15.75" x14ac:dyDescent="0.25">
      <c r="A256" s="1">
        <v>2025</v>
      </c>
      <c r="B256" s="1">
        <v>3</v>
      </c>
      <c r="C256" s="3">
        <v>45839</v>
      </c>
      <c r="D256" s="3">
        <v>45930</v>
      </c>
      <c r="E256" s="24"/>
      <c r="F256" s="20"/>
      <c r="G256" s="20">
        <f t="shared" si="259"/>
        <v>784888</v>
      </c>
      <c r="H256" s="20">
        <f t="shared" si="260"/>
        <v>505730.51</v>
      </c>
      <c r="I256" s="27">
        <f t="shared" si="252"/>
        <v>0.64433461844237649</v>
      </c>
      <c r="J256" s="12"/>
      <c r="K256" s="8"/>
      <c r="L256" s="8">
        <f>L255+J256</f>
        <v>44569</v>
      </c>
      <c r="M256" s="8">
        <f t="shared" si="261"/>
        <v>37005.5</v>
      </c>
      <c r="N256" s="19">
        <f t="shared" si="262"/>
        <v>0.83029684309722007</v>
      </c>
      <c r="O256" s="12">
        <v>0</v>
      </c>
      <c r="P256" s="8"/>
      <c r="Q256" s="8">
        <f t="shared" si="250"/>
        <v>280000</v>
      </c>
      <c r="R256" s="8">
        <f t="shared" si="251"/>
        <v>0</v>
      </c>
      <c r="S256" s="19">
        <f t="shared" si="263"/>
        <v>0</v>
      </c>
      <c r="T256" s="16"/>
      <c r="U256" s="2"/>
      <c r="V256" s="101">
        <f t="shared" si="246"/>
        <v>0</v>
      </c>
      <c r="W256" s="101">
        <f t="shared" si="247"/>
        <v>0</v>
      </c>
      <c r="X256" s="102">
        <v>0</v>
      </c>
      <c r="Y256" s="102">
        <v>0</v>
      </c>
      <c r="Z256" s="102">
        <v>0</v>
      </c>
      <c r="AA256" s="102">
        <v>0</v>
      </c>
    </row>
    <row r="257" spans="1:27" ht="15.75" x14ac:dyDescent="0.25">
      <c r="A257" s="1">
        <v>2025</v>
      </c>
      <c r="B257" s="1">
        <v>4</v>
      </c>
      <c r="C257" s="3">
        <v>45931</v>
      </c>
      <c r="D257" s="3">
        <v>46022</v>
      </c>
      <c r="E257" s="24">
        <v>0</v>
      </c>
      <c r="F257" s="20"/>
      <c r="G257" s="20">
        <f t="shared" si="259"/>
        <v>784888</v>
      </c>
      <c r="H257" s="20">
        <f t="shared" si="260"/>
        <v>505730.51</v>
      </c>
      <c r="I257" s="27">
        <f t="shared" si="252"/>
        <v>0.64433461844237649</v>
      </c>
      <c r="J257" s="12">
        <v>0</v>
      </c>
      <c r="K257" s="8"/>
      <c r="L257" s="8">
        <f t="shared" ref="L257:L268" si="265">L256+J257</f>
        <v>44569</v>
      </c>
      <c r="M257" s="8">
        <f t="shared" si="261"/>
        <v>37005.5</v>
      </c>
      <c r="N257" s="19">
        <f t="shared" si="262"/>
        <v>0.83029684309722007</v>
      </c>
      <c r="O257" s="12">
        <v>0</v>
      </c>
      <c r="P257" s="8"/>
      <c r="Q257" s="8">
        <f t="shared" si="250"/>
        <v>280000</v>
      </c>
      <c r="R257" s="8">
        <f t="shared" si="251"/>
        <v>0</v>
      </c>
      <c r="S257" s="19">
        <f t="shared" si="263"/>
        <v>0</v>
      </c>
      <c r="T257" s="16"/>
      <c r="U257" s="2"/>
      <c r="V257" s="101">
        <f t="shared" si="246"/>
        <v>0</v>
      </c>
      <c r="W257" s="101">
        <f t="shared" si="247"/>
        <v>0</v>
      </c>
      <c r="X257" s="102">
        <v>0</v>
      </c>
      <c r="Y257" s="102">
        <v>0</v>
      </c>
      <c r="Z257" s="102">
        <v>0</v>
      </c>
      <c r="AA257" s="102">
        <v>0</v>
      </c>
    </row>
    <row r="258" spans="1:27" ht="15.75" x14ac:dyDescent="0.25">
      <c r="A258" s="1">
        <v>2026</v>
      </c>
      <c r="B258" s="1">
        <v>1</v>
      </c>
      <c r="C258" s="3">
        <v>46023</v>
      </c>
      <c r="D258" s="3">
        <v>46112</v>
      </c>
      <c r="E258" s="24">
        <v>0</v>
      </c>
      <c r="F258" s="20"/>
      <c r="G258" s="20">
        <f t="shared" si="259"/>
        <v>784888</v>
      </c>
      <c r="H258" s="20">
        <f t="shared" si="260"/>
        <v>505730.51</v>
      </c>
      <c r="I258" s="27">
        <f t="shared" si="252"/>
        <v>0.64433461844237649</v>
      </c>
      <c r="J258" s="12">
        <v>0</v>
      </c>
      <c r="K258" s="8"/>
      <c r="L258" s="8">
        <f t="shared" si="265"/>
        <v>44569</v>
      </c>
      <c r="M258" s="8">
        <f t="shared" si="261"/>
        <v>37005.5</v>
      </c>
      <c r="N258" s="19">
        <f t="shared" si="262"/>
        <v>0.83029684309722007</v>
      </c>
      <c r="O258" s="12">
        <v>0</v>
      </c>
      <c r="P258" s="8"/>
      <c r="Q258" s="8">
        <f t="shared" si="250"/>
        <v>280000</v>
      </c>
      <c r="R258" s="8">
        <f t="shared" si="251"/>
        <v>0</v>
      </c>
      <c r="S258" s="19">
        <f t="shared" si="263"/>
        <v>0</v>
      </c>
      <c r="T258" s="16"/>
      <c r="U258" s="2"/>
      <c r="V258" s="101">
        <f t="shared" si="246"/>
        <v>0</v>
      </c>
      <c r="W258" s="101">
        <f t="shared" si="247"/>
        <v>0</v>
      </c>
      <c r="X258" s="102">
        <v>0</v>
      </c>
      <c r="Y258" s="102">
        <v>0</v>
      </c>
      <c r="Z258" s="102">
        <v>0</v>
      </c>
      <c r="AA258" s="102">
        <v>0</v>
      </c>
    </row>
    <row r="259" spans="1:27" ht="15.75" x14ac:dyDescent="0.25">
      <c r="A259" s="1">
        <v>2026</v>
      </c>
      <c r="B259" s="1">
        <v>2</v>
      </c>
      <c r="C259" s="3">
        <v>46113</v>
      </c>
      <c r="D259" s="3">
        <v>46203</v>
      </c>
      <c r="E259" s="24">
        <v>0</v>
      </c>
      <c r="F259" s="20"/>
      <c r="G259" s="20">
        <f t="shared" si="259"/>
        <v>784888</v>
      </c>
      <c r="H259" s="20">
        <f t="shared" si="260"/>
        <v>505730.51</v>
      </c>
      <c r="I259" s="27">
        <f t="shared" si="252"/>
        <v>0.64433461844237649</v>
      </c>
      <c r="J259" s="12">
        <v>0</v>
      </c>
      <c r="K259" s="8"/>
      <c r="L259" s="8">
        <f t="shared" si="265"/>
        <v>44569</v>
      </c>
      <c r="M259" s="8">
        <f t="shared" si="261"/>
        <v>37005.5</v>
      </c>
      <c r="N259" s="19">
        <f t="shared" si="262"/>
        <v>0.83029684309722007</v>
      </c>
      <c r="O259" s="12">
        <v>0</v>
      </c>
      <c r="P259" s="8"/>
      <c r="Q259" s="8">
        <f t="shared" si="250"/>
        <v>280000</v>
      </c>
      <c r="R259" s="8">
        <f t="shared" si="251"/>
        <v>0</v>
      </c>
      <c r="S259" s="19">
        <f t="shared" si="263"/>
        <v>0</v>
      </c>
      <c r="T259" s="16"/>
      <c r="U259" s="2"/>
      <c r="V259" s="101">
        <f t="shared" si="246"/>
        <v>0</v>
      </c>
      <c r="W259" s="101">
        <f t="shared" si="247"/>
        <v>0</v>
      </c>
      <c r="X259" s="102">
        <v>0</v>
      </c>
      <c r="Y259" s="102">
        <v>0</v>
      </c>
      <c r="Z259" s="102">
        <v>0</v>
      </c>
      <c r="AA259" s="102">
        <v>0</v>
      </c>
    </row>
    <row r="260" spans="1:27" ht="15.75" x14ac:dyDescent="0.25">
      <c r="A260" s="1">
        <v>2026</v>
      </c>
      <c r="B260" s="1">
        <v>3</v>
      </c>
      <c r="C260" s="3">
        <v>46204</v>
      </c>
      <c r="D260" s="3">
        <v>46295</v>
      </c>
      <c r="E260" s="25">
        <v>0</v>
      </c>
      <c r="F260" s="21"/>
      <c r="G260" s="21">
        <f t="shared" si="259"/>
        <v>784888</v>
      </c>
      <c r="H260" s="21">
        <f t="shared" si="260"/>
        <v>505730.51</v>
      </c>
      <c r="I260" s="28">
        <f t="shared" si="252"/>
        <v>0.64433461844237649</v>
      </c>
      <c r="J260" s="13">
        <v>0</v>
      </c>
      <c r="K260" s="5"/>
      <c r="L260" s="5">
        <f t="shared" si="265"/>
        <v>44569</v>
      </c>
      <c r="M260" s="5">
        <f t="shared" si="261"/>
        <v>37005.5</v>
      </c>
      <c r="N260" s="19">
        <f t="shared" si="262"/>
        <v>0.83029684309722007</v>
      </c>
      <c r="O260" s="13">
        <v>0</v>
      </c>
      <c r="P260" s="5"/>
      <c r="Q260" s="5">
        <f t="shared" si="250"/>
        <v>280000</v>
      </c>
      <c r="R260" s="5">
        <f t="shared" si="251"/>
        <v>0</v>
      </c>
      <c r="S260" s="19">
        <f t="shared" si="263"/>
        <v>0</v>
      </c>
      <c r="T260" s="17"/>
      <c r="U260" s="4"/>
      <c r="V260" s="101">
        <f t="shared" si="246"/>
        <v>0</v>
      </c>
      <c r="W260" s="101">
        <f t="shared" si="247"/>
        <v>0</v>
      </c>
      <c r="X260" s="102">
        <v>0</v>
      </c>
      <c r="Y260" s="102">
        <v>0</v>
      </c>
      <c r="Z260" s="102">
        <v>0</v>
      </c>
      <c r="AA260" s="102">
        <v>0</v>
      </c>
    </row>
    <row r="261" spans="1:27" ht="15.75" x14ac:dyDescent="0.25">
      <c r="A261" s="1">
        <v>2026</v>
      </c>
      <c r="B261" s="1">
        <v>4</v>
      </c>
      <c r="C261" s="3">
        <v>46296</v>
      </c>
      <c r="D261" s="3">
        <v>46387</v>
      </c>
      <c r="E261" s="25">
        <v>0</v>
      </c>
      <c r="F261" s="21"/>
      <c r="G261" s="21">
        <f t="shared" si="259"/>
        <v>784888</v>
      </c>
      <c r="H261" s="21">
        <f t="shared" si="260"/>
        <v>505730.51</v>
      </c>
      <c r="I261" s="28">
        <f t="shared" si="252"/>
        <v>0.64433461844237649</v>
      </c>
      <c r="J261" s="13">
        <v>0</v>
      </c>
      <c r="K261" s="5"/>
      <c r="L261" s="5">
        <f t="shared" si="265"/>
        <v>44569</v>
      </c>
      <c r="M261" s="5">
        <f t="shared" si="261"/>
        <v>37005.5</v>
      </c>
      <c r="N261" s="19">
        <f t="shared" si="262"/>
        <v>0.83029684309722007</v>
      </c>
      <c r="O261" s="13">
        <v>0</v>
      </c>
      <c r="P261" s="5"/>
      <c r="Q261" s="5">
        <f t="shared" si="250"/>
        <v>280000</v>
      </c>
      <c r="R261" s="5">
        <f t="shared" si="251"/>
        <v>0</v>
      </c>
      <c r="S261" s="19">
        <f t="shared" si="263"/>
        <v>0</v>
      </c>
      <c r="T261" s="17"/>
      <c r="U261" s="4"/>
      <c r="V261" s="101">
        <f t="shared" si="246"/>
        <v>0</v>
      </c>
      <c r="W261" s="101">
        <f t="shared" si="247"/>
        <v>0</v>
      </c>
      <c r="X261" s="102">
        <v>0</v>
      </c>
      <c r="Y261" s="102">
        <v>0</v>
      </c>
      <c r="Z261" s="102">
        <v>0</v>
      </c>
      <c r="AA261" s="102">
        <v>0</v>
      </c>
    </row>
    <row r="262" spans="1:27" ht="15.75" x14ac:dyDescent="0.25">
      <c r="A262" s="1">
        <v>2027</v>
      </c>
      <c r="B262" s="1">
        <v>1</v>
      </c>
      <c r="C262" s="3">
        <v>46388</v>
      </c>
      <c r="D262" s="3">
        <v>46477</v>
      </c>
      <c r="E262" s="25">
        <v>0</v>
      </c>
      <c r="F262" s="21"/>
      <c r="G262" s="21">
        <f t="shared" si="259"/>
        <v>784888</v>
      </c>
      <c r="H262" s="21">
        <f t="shared" si="260"/>
        <v>505730.51</v>
      </c>
      <c r="I262" s="28">
        <f t="shared" si="252"/>
        <v>0.64433461844237649</v>
      </c>
      <c r="J262" s="13">
        <v>0</v>
      </c>
      <c r="K262" s="5"/>
      <c r="L262" s="5">
        <f t="shared" si="265"/>
        <v>44569</v>
      </c>
      <c r="M262" s="5">
        <f t="shared" si="261"/>
        <v>37005.5</v>
      </c>
      <c r="N262" s="19">
        <f t="shared" si="262"/>
        <v>0.83029684309722007</v>
      </c>
      <c r="O262" s="13">
        <v>0</v>
      </c>
      <c r="P262" s="5"/>
      <c r="Q262" s="5">
        <f t="shared" si="250"/>
        <v>280000</v>
      </c>
      <c r="R262" s="5">
        <f t="shared" si="251"/>
        <v>0</v>
      </c>
      <c r="S262" s="19">
        <f t="shared" si="263"/>
        <v>0</v>
      </c>
      <c r="T262" s="17"/>
      <c r="U262" s="4"/>
      <c r="V262" s="101">
        <f t="shared" si="246"/>
        <v>0</v>
      </c>
      <c r="W262" s="101">
        <f t="shared" si="247"/>
        <v>0</v>
      </c>
      <c r="X262" s="102">
        <v>0</v>
      </c>
      <c r="Y262" s="102">
        <v>0</v>
      </c>
      <c r="Z262" s="102">
        <v>0</v>
      </c>
      <c r="AA262" s="102">
        <v>0</v>
      </c>
    </row>
    <row r="263" spans="1:27" ht="15.75" x14ac:dyDescent="0.25">
      <c r="A263" s="1">
        <v>2027</v>
      </c>
      <c r="B263" s="1">
        <v>2</v>
      </c>
      <c r="C263" s="3">
        <v>46478</v>
      </c>
      <c r="D263" s="3">
        <v>46568</v>
      </c>
      <c r="E263" s="25">
        <v>0</v>
      </c>
      <c r="F263" s="21"/>
      <c r="G263" s="21">
        <f t="shared" si="259"/>
        <v>784888</v>
      </c>
      <c r="H263" s="21">
        <f t="shared" si="260"/>
        <v>505730.51</v>
      </c>
      <c r="I263" s="28">
        <f t="shared" si="252"/>
        <v>0.64433461844237649</v>
      </c>
      <c r="J263" s="13">
        <v>0</v>
      </c>
      <c r="K263" s="5"/>
      <c r="L263" s="5">
        <f t="shared" si="265"/>
        <v>44569</v>
      </c>
      <c r="M263" s="5">
        <f t="shared" si="261"/>
        <v>37005.5</v>
      </c>
      <c r="N263" s="19">
        <f t="shared" si="262"/>
        <v>0.83029684309722007</v>
      </c>
      <c r="O263" s="13">
        <v>0</v>
      </c>
      <c r="P263" s="5"/>
      <c r="Q263" s="5">
        <f t="shared" si="250"/>
        <v>280000</v>
      </c>
      <c r="R263" s="5">
        <f t="shared" si="251"/>
        <v>0</v>
      </c>
      <c r="S263" s="19">
        <f t="shared" si="263"/>
        <v>0</v>
      </c>
      <c r="T263" s="17"/>
      <c r="U263" s="4"/>
      <c r="V263" s="101">
        <f t="shared" si="246"/>
        <v>0</v>
      </c>
      <c r="W263" s="101">
        <f t="shared" si="247"/>
        <v>0</v>
      </c>
      <c r="X263" s="102">
        <v>0</v>
      </c>
      <c r="Y263" s="102">
        <v>0</v>
      </c>
      <c r="Z263" s="102">
        <v>0</v>
      </c>
      <c r="AA263" s="102">
        <v>0</v>
      </c>
    </row>
    <row r="264" spans="1:27" ht="15.75" x14ac:dyDescent="0.25">
      <c r="A264" s="1">
        <v>2027</v>
      </c>
      <c r="B264" s="1">
        <v>3</v>
      </c>
      <c r="C264" s="3">
        <v>46569</v>
      </c>
      <c r="D264" s="3">
        <v>46660</v>
      </c>
      <c r="E264" s="25">
        <v>0</v>
      </c>
      <c r="F264" s="21"/>
      <c r="G264" s="21">
        <f t="shared" si="259"/>
        <v>784888</v>
      </c>
      <c r="H264" s="21">
        <f t="shared" si="260"/>
        <v>505730.51</v>
      </c>
      <c r="I264" s="28">
        <f t="shared" si="252"/>
        <v>0.64433461844237649</v>
      </c>
      <c r="J264" s="13">
        <v>0</v>
      </c>
      <c r="K264" s="5"/>
      <c r="L264" s="5">
        <f t="shared" si="265"/>
        <v>44569</v>
      </c>
      <c r="M264" s="5">
        <f t="shared" si="261"/>
        <v>37005.5</v>
      </c>
      <c r="N264" s="19">
        <f t="shared" si="262"/>
        <v>0.83029684309722007</v>
      </c>
      <c r="O264" s="13">
        <v>0</v>
      </c>
      <c r="P264" s="5"/>
      <c r="Q264" s="5">
        <f t="shared" si="250"/>
        <v>280000</v>
      </c>
      <c r="R264" s="5">
        <f t="shared" si="251"/>
        <v>0</v>
      </c>
      <c r="S264" s="19">
        <f t="shared" si="263"/>
        <v>0</v>
      </c>
      <c r="T264" s="17"/>
      <c r="U264" s="4"/>
      <c r="V264" s="101">
        <f t="shared" si="246"/>
        <v>0</v>
      </c>
      <c r="W264" s="101">
        <f t="shared" si="247"/>
        <v>0</v>
      </c>
      <c r="X264" s="102">
        <v>0</v>
      </c>
      <c r="Y264" s="102">
        <v>0</v>
      </c>
      <c r="Z264" s="102">
        <v>0</v>
      </c>
      <c r="AA264" s="102">
        <v>0</v>
      </c>
    </row>
    <row r="265" spans="1:27" ht="15.75" x14ac:dyDescent="0.25">
      <c r="A265" s="1">
        <v>2027</v>
      </c>
      <c r="B265" s="1">
        <v>4</v>
      </c>
      <c r="C265" s="3">
        <v>46661</v>
      </c>
      <c r="D265" s="3">
        <v>46752</v>
      </c>
      <c r="E265" s="25">
        <v>0</v>
      </c>
      <c r="F265" s="21"/>
      <c r="G265" s="21">
        <f t="shared" si="259"/>
        <v>784888</v>
      </c>
      <c r="H265" s="21">
        <f t="shared" si="260"/>
        <v>505730.51</v>
      </c>
      <c r="I265" s="28">
        <f t="shared" si="252"/>
        <v>0.64433461844237649</v>
      </c>
      <c r="J265" s="13">
        <v>0</v>
      </c>
      <c r="K265" s="5"/>
      <c r="L265" s="5">
        <f t="shared" si="265"/>
        <v>44569</v>
      </c>
      <c r="M265" s="5">
        <f t="shared" si="261"/>
        <v>37005.5</v>
      </c>
      <c r="N265" s="19">
        <f t="shared" si="262"/>
        <v>0.83029684309722007</v>
      </c>
      <c r="O265" s="13">
        <v>0</v>
      </c>
      <c r="P265" s="5"/>
      <c r="Q265" s="5">
        <f t="shared" si="250"/>
        <v>280000</v>
      </c>
      <c r="R265" s="5">
        <f t="shared" si="251"/>
        <v>0</v>
      </c>
      <c r="S265" s="19">
        <f t="shared" si="263"/>
        <v>0</v>
      </c>
      <c r="T265" s="17"/>
      <c r="U265" s="4"/>
      <c r="V265" s="101">
        <f t="shared" si="246"/>
        <v>0</v>
      </c>
      <c r="W265" s="101">
        <f t="shared" si="247"/>
        <v>0</v>
      </c>
      <c r="X265" s="102">
        <v>0</v>
      </c>
      <c r="Y265" s="102">
        <v>0</v>
      </c>
      <c r="Z265" s="102">
        <v>0</v>
      </c>
      <c r="AA265" s="102">
        <v>0</v>
      </c>
    </row>
    <row r="266" spans="1:27" ht="15.75" x14ac:dyDescent="0.25">
      <c r="A266" s="1">
        <v>2028</v>
      </c>
      <c r="B266" s="1">
        <v>1</v>
      </c>
      <c r="C266" s="3">
        <v>46753</v>
      </c>
      <c r="D266" s="3">
        <v>46843</v>
      </c>
      <c r="E266" s="25">
        <v>0</v>
      </c>
      <c r="F266" s="21"/>
      <c r="G266" s="21">
        <f t="shared" si="259"/>
        <v>784888</v>
      </c>
      <c r="H266" s="21">
        <f t="shared" si="260"/>
        <v>505730.51</v>
      </c>
      <c r="I266" s="28">
        <f>H266/G266</f>
        <v>0.64433461844237649</v>
      </c>
      <c r="J266" s="13">
        <v>0</v>
      </c>
      <c r="K266" s="5"/>
      <c r="L266" s="5">
        <f t="shared" si="265"/>
        <v>44569</v>
      </c>
      <c r="M266" s="5">
        <f t="shared" si="261"/>
        <v>37005.5</v>
      </c>
      <c r="N266" s="19">
        <f t="shared" si="262"/>
        <v>0.83029684309722007</v>
      </c>
      <c r="O266" s="13">
        <v>0</v>
      </c>
      <c r="P266" s="5"/>
      <c r="Q266" s="5">
        <f t="shared" si="250"/>
        <v>280000</v>
      </c>
      <c r="R266" s="5">
        <f t="shared" si="251"/>
        <v>0</v>
      </c>
      <c r="S266" s="19">
        <f t="shared" si="263"/>
        <v>0</v>
      </c>
      <c r="T266" s="17"/>
      <c r="U266" s="4"/>
      <c r="V266" s="101">
        <f t="shared" si="246"/>
        <v>0</v>
      </c>
      <c r="W266" s="101">
        <f t="shared" si="247"/>
        <v>0</v>
      </c>
      <c r="X266" s="102">
        <v>0</v>
      </c>
      <c r="Y266" s="102">
        <v>0</v>
      </c>
      <c r="Z266" s="102">
        <v>0</v>
      </c>
      <c r="AA266" s="102">
        <v>0</v>
      </c>
    </row>
    <row r="267" spans="1:27" ht="15.75" x14ac:dyDescent="0.25">
      <c r="A267" s="1">
        <v>2028</v>
      </c>
      <c r="B267" s="1">
        <v>2</v>
      </c>
      <c r="C267" s="3">
        <v>46844</v>
      </c>
      <c r="D267" s="3">
        <v>46934</v>
      </c>
      <c r="E267" s="25">
        <v>0</v>
      </c>
      <c r="F267" s="21"/>
      <c r="G267" s="21">
        <f t="shared" si="259"/>
        <v>784888</v>
      </c>
      <c r="H267" s="21">
        <f t="shared" si="260"/>
        <v>505730.51</v>
      </c>
      <c r="I267" s="28">
        <f t="shared" ref="I267:I268" si="266">H267/G267</f>
        <v>0.64433461844237649</v>
      </c>
      <c r="J267" s="13">
        <v>0</v>
      </c>
      <c r="K267" s="5"/>
      <c r="L267" s="5">
        <f t="shared" si="265"/>
        <v>44569</v>
      </c>
      <c r="M267" s="5">
        <f t="shared" si="261"/>
        <v>37005.5</v>
      </c>
      <c r="N267" s="19">
        <f t="shared" si="262"/>
        <v>0.83029684309722007</v>
      </c>
      <c r="O267" s="13">
        <v>0</v>
      </c>
      <c r="P267" s="5"/>
      <c r="Q267" s="5">
        <f t="shared" si="250"/>
        <v>280000</v>
      </c>
      <c r="R267" s="5">
        <f t="shared" si="251"/>
        <v>0</v>
      </c>
      <c r="S267" s="19">
        <f t="shared" si="263"/>
        <v>0</v>
      </c>
      <c r="T267" s="17"/>
      <c r="U267" s="4"/>
      <c r="V267" s="101">
        <f t="shared" si="246"/>
        <v>0</v>
      </c>
      <c r="W267" s="101">
        <f t="shared" si="247"/>
        <v>0</v>
      </c>
      <c r="X267" s="102">
        <v>0</v>
      </c>
      <c r="Y267" s="102">
        <v>0</v>
      </c>
      <c r="Z267" s="102">
        <v>0</v>
      </c>
      <c r="AA267" s="102">
        <v>0</v>
      </c>
    </row>
    <row r="268" spans="1:27" ht="15.75" x14ac:dyDescent="0.25">
      <c r="A268" s="1">
        <v>2028</v>
      </c>
      <c r="B268" s="1">
        <v>3</v>
      </c>
      <c r="C268" s="3">
        <v>46935</v>
      </c>
      <c r="D268" s="3">
        <v>47026</v>
      </c>
      <c r="E268" s="25">
        <v>0</v>
      </c>
      <c r="F268" s="21"/>
      <c r="G268" s="21">
        <f t="shared" si="259"/>
        <v>784888</v>
      </c>
      <c r="H268" s="21">
        <f>SUM(H267+F268)</f>
        <v>505730.51</v>
      </c>
      <c r="I268" s="28">
        <f t="shared" si="266"/>
        <v>0.64433461844237649</v>
      </c>
      <c r="J268" s="13">
        <v>0</v>
      </c>
      <c r="K268" s="18"/>
      <c r="L268" s="18">
        <f t="shared" si="265"/>
        <v>44569</v>
      </c>
      <c r="M268" s="18">
        <f t="shared" si="261"/>
        <v>37005.5</v>
      </c>
      <c r="N268" s="19">
        <f t="shared" si="262"/>
        <v>0.83029684309722007</v>
      </c>
      <c r="O268" s="13">
        <v>0</v>
      </c>
      <c r="P268" s="18"/>
      <c r="Q268" s="18">
        <f t="shared" si="250"/>
        <v>280000</v>
      </c>
      <c r="R268" s="18">
        <f t="shared" si="251"/>
        <v>0</v>
      </c>
      <c r="S268" s="19">
        <f t="shared" si="263"/>
        <v>0</v>
      </c>
      <c r="T268" s="17"/>
      <c r="U268" s="4"/>
      <c r="V268" s="101">
        <f t="shared" si="246"/>
        <v>0</v>
      </c>
      <c r="W268" s="101">
        <f t="shared" si="247"/>
        <v>0</v>
      </c>
      <c r="X268" s="102">
        <v>0</v>
      </c>
      <c r="Y268" s="102">
        <v>0</v>
      </c>
      <c r="Z268" s="102">
        <v>0</v>
      </c>
      <c r="AA268" s="102">
        <v>0</v>
      </c>
    </row>
    <row r="269" spans="1:27" ht="15.75" thickBot="1" x14ac:dyDescent="0.3">
      <c r="A269" s="40" t="s">
        <v>12</v>
      </c>
      <c r="B269" s="40"/>
      <c r="C269" s="40"/>
      <c r="D269" s="41"/>
      <c r="E269" s="42">
        <f>706399.2+(78488.8)</f>
        <v>784888</v>
      </c>
      <c r="F269" s="38">
        <f>SUM(F245:F268)</f>
        <v>505730.51</v>
      </c>
      <c r="G269" s="38">
        <f>G268</f>
        <v>784888</v>
      </c>
      <c r="H269" s="39">
        <f>H268</f>
        <v>505730.51</v>
      </c>
      <c r="I269" s="49">
        <f>H269/G269</f>
        <v>0.64433461844237649</v>
      </c>
      <c r="J269" s="43">
        <v>44569</v>
      </c>
      <c r="K269" s="50">
        <f>SUM(K245:K268)</f>
        <v>37005.5</v>
      </c>
      <c r="L269" s="44">
        <f>L268</f>
        <v>44569</v>
      </c>
      <c r="M269" s="45">
        <f>M268</f>
        <v>37005.5</v>
      </c>
      <c r="N269" s="46">
        <f>M269/L269</f>
        <v>0.83029684309722007</v>
      </c>
      <c r="O269" s="43">
        <v>210000</v>
      </c>
      <c r="P269" s="50">
        <f>SUM(P245:P268)</f>
        <v>0</v>
      </c>
      <c r="Q269" s="44">
        <f>Q268</f>
        <v>280000</v>
      </c>
      <c r="R269" s="45">
        <f>R268</f>
        <v>0</v>
      </c>
      <c r="S269" s="46">
        <f t="shared" si="263"/>
        <v>0</v>
      </c>
      <c r="T269" s="47">
        <f>SUM(T245:T268)</f>
        <v>4</v>
      </c>
      <c r="U269" s="47">
        <f>SUM(U245:U268)</f>
        <v>2</v>
      </c>
      <c r="V269" s="101">
        <f t="shared" si="246"/>
        <v>4</v>
      </c>
      <c r="W269" s="101">
        <f t="shared" si="247"/>
        <v>2</v>
      </c>
      <c r="X269" s="102">
        <v>0</v>
      </c>
      <c r="Y269" s="102">
        <v>0</v>
      </c>
      <c r="Z269" s="102">
        <v>0</v>
      </c>
      <c r="AA269" s="102">
        <v>0</v>
      </c>
    </row>
    <row r="270" spans="1:27" ht="15.75" thickTop="1" x14ac:dyDescent="0.25"/>
    <row r="272" spans="1:27" x14ac:dyDescent="0.25">
      <c r="A272" s="181" t="s">
        <v>43</v>
      </c>
      <c r="B272" s="181"/>
      <c r="C272" s="181"/>
      <c r="D272" s="181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1"/>
      <c r="W272" s="181"/>
      <c r="X272" s="181"/>
      <c r="Y272" s="181"/>
      <c r="Z272" s="181"/>
      <c r="AA272" s="181"/>
    </row>
    <row r="273" spans="1:27" ht="15.75" thickBot="1" x14ac:dyDescent="0.3">
      <c r="A273" s="170" t="s">
        <v>0</v>
      </c>
      <c r="B273" s="171"/>
      <c r="C273" s="171"/>
      <c r="D273" s="171"/>
      <c r="E273" s="172" t="s">
        <v>22</v>
      </c>
      <c r="F273" s="172"/>
      <c r="G273" s="172"/>
      <c r="H273" s="172"/>
      <c r="I273" s="173"/>
      <c r="J273" s="174" t="s">
        <v>21</v>
      </c>
      <c r="K273" s="175"/>
      <c r="L273" s="175"/>
      <c r="M273" s="175"/>
      <c r="N273" s="176"/>
      <c r="O273" s="182" t="s">
        <v>149</v>
      </c>
      <c r="P273" s="182"/>
      <c r="Q273" s="182"/>
      <c r="R273" s="182"/>
      <c r="S273" s="182"/>
      <c r="T273" s="171"/>
      <c r="U273" s="177"/>
      <c r="V273" s="178" t="s">
        <v>77</v>
      </c>
      <c r="W273" s="179"/>
      <c r="X273" s="179"/>
      <c r="Y273" s="179"/>
      <c r="Z273" s="179"/>
      <c r="AA273" s="180"/>
    </row>
    <row r="274" spans="1:27" ht="105.75" thickTop="1" x14ac:dyDescent="0.25">
      <c r="A274" s="9" t="s">
        <v>1</v>
      </c>
      <c r="B274" s="9" t="s">
        <v>2</v>
      </c>
      <c r="C274" s="9" t="s">
        <v>3</v>
      </c>
      <c r="D274" s="11" t="s">
        <v>9</v>
      </c>
      <c r="E274" s="22" t="s">
        <v>4</v>
      </c>
      <c r="F274" s="23" t="s">
        <v>6</v>
      </c>
      <c r="G274" s="23" t="s">
        <v>5</v>
      </c>
      <c r="H274" s="23" t="s">
        <v>7</v>
      </c>
      <c r="I274" s="26" t="s">
        <v>8</v>
      </c>
      <c r="J274" s="29" t="s">
        <v>4</v>
      </c>
      <c r="K274" s="30" t="s">
        <v>6</v>
      </c>
      <c r="L274" s="30" t="s">
        <v>5</v>
      </c>
      <c r="M274" s="30" t="s">
        <v>7</v>
      </c>
      <c r="N274" s="31" t="s">
        <v>8</v>
      </c>
      <c r="O274" s="108" t="s">
        <v>4</v>
      </c>
      <c r="P274" s="109" t="s">
        <v>6</v>
      </c>
      <c r="Q274" s="109" t="s">
        <v>5</v>
      </c>
      <c r="R274" s="109" t="s">
        <v>7</v>
      </c>
      <c r="S274" s="110" t="s">
        <v>8</v>
      </c>
      <c r="T274" s="15" t="s">
        <v>10</v>
      </c>
      <c r="U274" s="10" t="s">
        <v>11</v>
      </c>
      <c r="V274" s="113" t="s">
        <v>78</v>
      </c>
      <c r="W274" s="113" t="s">
        <v>79</v>
      </c>
      <c r="X274" s="113" t="s">
        <v>80</v>
      </c>
      <c r="Y274" s="113" t="s">
        <v>81</v>
      </c>
      <c r="Z274" s="113" t="s">
        <v>82</v>
      </c>
      <c r="AA274" s="113" t="s">
        <v>83</v>
      </c>
    </row>
    <row r="275" spans="1:27" ht="15.75" x14ac:dyDescent="0.25">
      <c r="A275" s="68">
        <v>2022</v>
      </c>
      <c r="B275" s="68">
        <v>4</v>
      </c>
      <c r="C275" s="69">
        <v>44835</v>
      </c>
      <c r="D275" s="69">
        <v>44926</v>
      </c>
      <c r="E275" s="70">
        <v>0</v>
      </c>
      <c r="F275" s="70">
        <v>0</v>
      </c>
      <c r="G275" s="70">
        <v>0</v>
      </c>
      <c r="H275" s="70">
        <v>0</v>
      </c>
      <c r="I275" s="71">
        <v>0</v>
      </c>
      <c r="J275" s="70">
        <v>0</v>
      </c>
      <c r="K275" s="70">
        <v>0</v>
      </c>
      <c r="L275" s="70">
        <v>0</v>
      </c>
      <c r="M275" s="70">
        <v>0</v>
      </c>
      <c r="N275" s="71">
        <v>0</v>
      </c>
      <c r="O275" s="70">
        <v>0</v>
      </c>
      <c r="P275" s="70">
        <v>0</v>
      </c>
      <c r="Q275" s="70">
        <v>0</v>
      </c>
      <c r="R275" s="70">
        <v>0</v>
      </c>
      <c r="S275" s="71">
        <v>0</v>
      </c>
      <c r="T275" s="72">
        <v>0</v>
      </c>
      <c r="U275" s="73">
        <v>0</v>
      </c>
      <c r="V275" s="102">
        <f>T275</f>
        <v>0</v>
      </c>
      <c r="W275" s="102">
        <f>U275</f>
        <v>0</v>
      </c>
      <c r="X275" s="102">
        <f>V275</f>
        <v>0</v>
      </c>
      <c r="Y275" s="102">
        <f>W275</f>
        <v>0</v>
      </c>
      <c r="Z275" s="102">
        <v>0</v>
      </c>
      <c r="AA275" s="102">
        <v>0</v>
      </c>
    </row>
    <row r="276" spans="1:27" ht="15.75" x14ac:dyDescent="0.25">
      <c r="A276" s="68">
        <v>2023</v>
      </c>
      <c r="B276" s="68">
        <v>1</v>
      </c>
      <c r="C276" s="69">
        <v>44927</v>
      </c>
      <c r="D276" s="69">
        <v>45016</v>
      </c>
      <c r="E276" s="70">
        <v>0</v>
      </c>
      <c r="F276" s="70">
        <v>0</v>
      </c>
      <c r="G276" s="70">
        <v>0</v>
      </c>
      <c r="H276" s="70">
        <v>0</v>
      </c>
      <c r="I276" s="71">
        <v>0</v>
      </c>
      <c r="J276" s="70">
        <v>0</v>
      </c>
      <c r="K276" s="70">
        <v>0</v>
      </c>
      <c r="L276" s="70">
        <v>0</v>
      </c>
      <c r="M276" s="70">
        <v>0</v>
      </c>
      <c r="N276" s="71">
        <v>0</v>
      </c>
      <c r="O276" s="70">
        <v>0</v>
      </c>
      <c r="P276" s="70">
        <v>0</v>
      </c>
      <c r="Q276" s="70">
        <v>0</v>
      </c>
      <c r="R276" s="70">
        <v>0</v>
      </c>
      <c r="S276" s="71">
        <v>0</v>
      </c>
      <c r="T276" s="72">
        <v>0</v>
      </c>
      <c r="U276" s="73">
        <v>0</v>
      </c>
      <c r="V276" s="102">
        <f t="shared" ref="V276:V299" si="267">T276</f>
        <v>0</v>
      </c>
      <c r="W276" s="102">
        <f t="shared" ref="W276:W299" si="268">U276</f>
        <v>0</v>
      </c>
      <c r="X276" s="102">
        <f t="shared" ref="X276:X278" si="269">V276</f>
        <v>0</v>
      </c>
      <c r="Y276" s="102">
        <f t="shared" ref="Y276:Y284" si="270">W276</f>
        <v>0</v>
      </c>
      <c r="Z276" s="102">
        <v>0</v>
      </c>
      <c r="AA276" s="102">
        <v>0</v>
      </c>
    </row>
    <row r="277" spans="1:27" s="134" customFormat="1" ht="15.75" x14ac:dyDescent="0.25">
      <c r="A277" s="115">
        <v>2023</v>
      </c>
      <c r="B277" s="115">
        <v>2</v>
      </c>
      <c r="C277" s="116">
        <v>45017</v>
      </c>
      <c r="D277" s="116">
        <v>45107</v>
      </c>
      <c r="E277" s="126">
        <v>0</v>
      </c>
      <c r="F277" s="118">
        <v>0</v>
      </c>
      <c r="G277" s="118">
        <f>E277</f>
        <v>0</v>
      </c>
      <c r="H277" s="118">
        <f>SUM(F277+0)</f>
        <v>0</v>
      </c>
      <c r="I277" s="127">
        <v>0</v>
      </c>
      <c r="J277" s="128">
        <v>0</v>
      </c>
      <c r="K277" s="129">
        <v>0</v>
      </c>
      <c r="L277" s="130">
        <f>J277</f>
        <v>0</v>
      </c>
      <c r="M277" s="129">
        <f>SUM(K277+0)</f>
        <v>0</v>
      </c>
      <c r="N277" s="131">
        <v>0</v>
      </c>
      <c r="O277" s="128">
        <v>0</v>
      </c>
      <c r="P277" s="129">
        <v>0</v>
      </c>
      <c r="Q277" s="130">
        <f>O277</f>
        <v>0</v>
      </c>
      <c r="R277" s="129">
        <f>SUM(P277+0)</f>
        <v>0</v>
      </c>
      <c r="S277" s="131">
        <v>0</v>
      </c>
      <c r="T277" s="132">
        <v>0</v>
      </c>
      <c r="U277" s="133">
        <v>0</v>
      </c>
      <c r="V277" s="114">
        <f t="shared" si="267"/>
        <v>0</v>
      </c>
      <c r="W277" s="114">
        <f t="shared" si="268"/>
        <v>0</v>
      </c>
      <c r="X277" s="114">
        <f t="shared" si="269"/>
        <v>0</v>
      </c>
      <c r="Y277" s="114">
        <f t="shared" si="270"/>
        <v>0</v>
      </c>
      <c r="Z277" s="114">
        <v>0</v>
      </c>
      <c r="AA277" s="114">
        <v>0</v>
      </c>
    </row>
    <row r="278" spans="1:27" ht="15.75" x14ac:dyDescent="0.25">
      <c r="A278" s="68">
        <v>2023</v>
      </c>
      <c r="B278" s="68">
        <v>3</v>
      </c>
      <c r="C278" s="69">
        <v>45108</v>
      </c>
      <c r="D278" s="69">
        <v>45199</v>
      </c>
      <c r="E278" s="79"/>
      <c r="F278" s="80"/>
      <c r="G278" s="80">
        <f t="shared" ref="G278:G279" si="271">G277+E278</f>
        <v>0</v>
      </c>
      <c r="H278" s="80">
        <f t="shared" ref="H278:H282" si="272">SUM(H277+F278)</f>
        <v>0</v>
      </c>
      <c r="I278" s="81">
        <v>0</v>
      </c>
      <c r="J278" s="82">
        <v>0</v>
      </c>
      <c r="K278" s="83"/>
      <c r="L278" s="83">
        <f>L277+J278</f>
        <v>0</v>
      </c>
      <c r="M278" s="83">
        <f>SUM(M277+K278)</f>
        <v>0</v>
      </c>
      <c r="N278" s="85">
        <v>0</v>
      </c>
      <c r="O278" s="82">
        <v>0</v>
      </c>
      <c r="P278" s="83"/>
      <c r="Q278" s="83">
        <f t="shared" ref="Q278:Q298" si="273">Q277+O278</f>
        <v>0</v>
      </c>
      <c r="R278" s="83">
        <f t="shared" ref="R278:R298" si="274">SUM(R277+P278)</f>
        <v>0</v>
      </c>
      <c r="S278" s="85">
        <v>0</v>
      </c>
      <c r="T278" s="72">
        <v>0</v>
      </c>
      <c r="U278" s="73">
        <v>0</v>
      </c>
      <c r="V278" s="102">
        <f t="shared" si="267"/>
        <v>0</v>
      </c>
      <c r="W278" s="102">
        <f t="shared" si="268"/>
        <v>0</v>
      </c>
      <c r="X278" s="102">
        <f t="shared" si="269"/>
        <v>0</v>
      </c>
      <c r="Y278" s="102">
        <f t="shared" si="270"/>
        <v>0</v>
      </c>
      <c r="Z278" s="102">
        <v>0</v>
      </c>
      <c r="AA278" s="102">
        <v>0</v>
      </c>
    </row>
    <row r="279" spans="1:27" ht="15.75" x14ac:dyDescent="0.25">
      <c r="A279" s="68">
        <v>2023</v>
      </c>
      <c r="B279" s="68">
        <v>4</v>
      </c>
      <c r="C279" s="69">
        <v>45200</v>
      </c>
      <c r="D279" s="69">
        <v>45291</v>
      </c>
      <c r="E279" s="79">
        <f>$E$299/10</f>
        <v>243982</v>
      </c>
      <c r="F279" s="80">
        <v>0</v>
      </c>
      <c r="G279" s="80">
        <f t="shared" si="271"/>
        <v>243982</v>
      </c>
      <c r="H279" s="80">
        <f t="shared" si="272"/>
        <v>0</v>
      </c>
      <c r="I279" s="81">
        <f t="shared" ref="I279:I295" si="275">H279/G279</f>
        <v>0</v>
      </c>
      <c r="J279" s="82">
        <f>$J$299/10</f>
        <v>10000</v>
      </c>
      <c r="K279" s="83">
        <v>0</v>
      </c>
      <c r="L279" s="83">
        <f t="shared" ref="L279:L282" si="276">L278+J279</f>
        <v>10000</v>
      </c>
      <c r="M279" s="83">
        <f t="shared" ref="M279:M281" si="277">SUM(M278+K279)</f>
        <v>0</v>
      </c>
      <c r="N279" s="85">
        <f t="shared" ref="N279:N282" si="278">M279/L279</f>
        <v>0</v>
      </c>
      <c r="O279" s="82">
        <v>0</v>
      </c>
      <c r="P279" s="83">
        <v>0</v>
      </c>
      <c r="Q279" s="83">
        <f t="shared" si="273"/>
        <v>0</v>
      </c>
      <c r="R279" s="83">
        <f t="shared" si="274"/>
        <v>0</v>
      </c>
      <c r="S279" s="85">
        <v>0</v>
      </c>
      <c r="T279" s="72">
        <v>0</v>
      </c>
      <c r="U279" s="73">
        <v>0</v>
      </c>
      <c r="V279" s="102">
        <f t="shared" si="267"/>
        <v>0</v>
      </c>
      <c r="W279" s="102">
        <f t="shared" si="268"/>
        <v>0</v>
      </c>
      <c r="X279" s="102">
        <f>V279</f>
        <v>0</v>
      </c>
      <c r="Y279" s="102">
        <f t="shared" si="270"/>
        <v>0</v>
      </c>
      <c r="Z279" s="102">
        <v>0</v>
      </c>
      <c r="AA279" s="102">
        <v>0</v>
      </c>
    </row>
    <row r="280" spans="1:27" ht="15.75" x14ac:dyDescent="0.25">
      <c r="A280" s="68">
        <v>2024</v>
      </c>
      <c r="B280" s="68">
        <v>1</v>
      </c>
      <c r="C280" s="69">
        <v>45292</v>
      </c>
      <c r="D280" s="69">
        <v>45382</v>
      </c>
      <c r="E280" s="79">
        <f>$E$299/10</f>
        <v>243982</v>
      </c>
      <c r="F280" s="80">
        <v>0</v>
      </c>
      <c r="G280" s="80">
        <f>G279+E280</f>
        <v>487964</v>
      </c>
      <c r="H280" s="80">
        <f t="shared" si="272"/>
        <v>0</v>
      </c>
      <c r="I280" s="81">
        <f t="shared" si="275"/>
        <v>0</v>
      </c>
      <c r="J280" s="82">
        <f>$J$299/10</f>
        <v>10000</v>
      </c>
      <c r="K280" s="83">
        <v>0</v>
      </c>
      <c r="L280" s="83">
        <f t="shared" si="276"/>
        <v>20000</v>
      </c>
      <c r="M280" s="83">
        <f t="shared" si="277"/>
        <v>0</v>
      </c>
      <c r="N280" s="85">
        <f t="shared" si="278"/>
        <v>0</v>
      </c>
      <c r="O280" s="82"/>
      <c r="P280" s="83">
        <v>0</v>
      </c>
      <c r="Q280" s="83">
        <f t="shared" si="273"/>
        <v>0</v>
      </c>
      <c r="R280" s="83">
        <f t="shared" si="274"/>
        <v>0</v>
      </c>
      <c r="S280" s="85">
        <v>0</v>
      </c>
      <c r="T280" s="72">
        <v>0</v>
      </c>
      <c r="U280" s="73">
        <v>0</v>
      </c>
      <c r="V280" s="102">
        <f t="shared" si="267"/>
        <v>0</v>
      </c>
      <c r="W280" s="102">
        <f t="shared" si="268"/>
        <v>0</v>
      </c>
      <c r="X280" s="102">
        <f t="shared" ref="X280:X299" si="279">V280</f>
        <v>0</v>
      </c>
      <c r="Y280" s="102">
        <f t="shared" si="270"/>
        <v>0</v>
      </c>
      <c r="Z280" s="102">
        <v>0</v>
      </c>
      <c r="AA280" s="102">
        <v>0</v>
      </c>
    </row>
    <row r="281" spans="1:27" ht="15.75" x14ac:dyDescent="0.25">
      <c r="A281" s="68">
        <v>2024</v>
      </c>
      <c r="B281" s="68">
        <v>2</v>
      </c>
      <c r="C281" s="69">
        <v>45383</v>
      </c>
      <c r="D281" s="69">
        <v>45473</v>
      </c>
      <c r="E281" s="79">
        <f t="shared" ref="E281:E288" si="280">$E$299/10</f>
        <v>243982</v>
      </c>
      <c r="F281" s="80">
        <v>0</v>
      </c>
      <c r="G281" s="80">
        <f t="shared" ref="G281:G282" si="281">G280+E281</f>
        <v>731946</v>
      </c>
      <c r="H281" s="80">
        <f t="shared" si="272"/>
        <v>0</v>
      </c>
      <c r="I281" s="81">
        <f t="shared" si="275"/>
        <v>0</v>
      </c>
      <c r="J281" s="82">
        <f t="shared" ref="J281:J288" si="282">$J$299/10</f>
        <v>10000</v>
      </c>
      <c r="K281" s="83">
        <f>33582.5</f>
        <v>33582.5</v>
      </c>
      <c r="L281" s="83">
        <f t="shared" si="276"/>
        <v>30000</v>
      </c>
      <c r="M281" s="83">
        <f t="shared" si="277"/>
        <v>33582.5</v>
      </c>
      <c r="N281" s="85">
        <f t="shared" si="278"/>
        <v>1.1194166666666667</v>
      </c>
      <c r="O281" s="82">
        <v>0</v>
      </c>
      <c r="P281" s="83">
        <v>0</v>
      </c>
      <c r="Q281" s="83">
        <f t="shared" si="273"/>
        <v>0</v>
      </c>
      <c r="R281" s="83">
        <f t="shared" si="274"/>
        <v>0</v>
      </c>
      <c r="S281" s="85">
        <v>0</v>
      </c>
      <c r="T281" s="72">
        <v>0</v>
      </c>
      <c r="U281" s="73">
        <v>0</v>
      </c>
      <c r="V281" s="102">
        <f t="shared" si="267"/>
        <v>0</v>
      </c>
      <c r="W281" s="102">
        <f t="shared" si="268"/>
        <v>0</v>
      </c>
      <c r="X281" s="102">
        <f t="shared" si="279"/>
        <v>0</v>
      </c>
      <c r="Y281" s="102">
        <f t="shared" si="270"/>
        <v>0</v>
      </c>
      <c r="Z281" s="102">
        <v>0</v>
      </c>
      <c r="AA281" s="102">
        <v>0</v>
      </c>
    </row>
    <row r="282" spans="1:27" ht="15.75" x14ac:dyDescent="0.25">
      <c r="A282" s="68">
        <v>2024</v>
      </c>
      <c r="B282" s="68">
        <v>3</v>
      </c>
      <c r="C282" s="69">
        <v>45474</v>
      </c>
      <c r="D282" s="69">
        <v>45565</v>
      </c>
      <c r="E282" s="79">
        <f t="shared" si="280"/>
        <v>243982</v>
      </c>
      <c r="F282" s="80">
        <v>0</v>
      </c>
      <c r="G282" s="80">
        <f t="shared" si="281"/>
        <v>975928</v>
      </c>
      <c r="H282" s="80">
        <f t="shared" si="272"/>
        <v>0</v>
      </c>
      <c r="I282" s="81">
        <f t="shared" si="275"/>
        <v>0</v>
      </c>
      <c r="J282" s="82">
        <f t="shared" si="282"/>
        <v>10000</v>
      </c>
      <c r="K282" s="83">
        <v>7912.5</v>
      </c>
      <c r="L282" s="83">
        <f t="shared" si="276"/>
        <v>40000</v>
      </c>
      <c r="M282" s="83">
        <f>SUM(M281+K282)</f>
        <v>41495</v>
      </c>
      <c r="N282" s="85">
        <f t="shared" si="278"/>
        <v>1.0373749999999999</v>
      </c>
      <c r="O282" s="82">
        <v>0</v>
      </c>
      <c r="P282" s="83">
        <v>0</v>
      </c>
      <c r="Q282" s="83">
        <f t="shared" si="273"/>
        <v>0</v>
      </c>
      <c r="R282" s="83">
        <f t="shared" si="274"/>
        <v>0</v>
      </c>
      <c r="S282" s="85">
        <v>0</v>
      </c>
      <c r="T282" s="72">
        <v>0</v>
      </c>
      <c r="U282" s="73">
        <v>0</v>
      </c>
      <c r="V282" s="102">
        <f t="shared" si="267"/>
        <v>0</v>
      </c>
      <c r="W282" s="102">
        <f t="shared" si="268"/>
        <v>0</v>
      </c>
      <c r="X282" s="102">
        <f t="shared" si="279"/>
        <v>0</v>
      </c>
      <c r="Y282" s="102">
        <f t="shared" si="270"/>
        <v>0</v>
      </c>
      <c r="Z282" s="102">
        <v>0</v>
      </c>
      <c r="AA282" s="102">
        <v>0</v>
      </c>
    </row>
    <row r="283" spans="1:27" ht="15.75" x14ac:dyDescent="0.25">
      <c r="A283" s="1">
        <v>2024</v>
      </c>
      <c r="B283" s="1">
        <v>4</v>
      </c>
      <c r="C283" s="3">
        <v>45566</v>
      </c>
      <c r="D283" s="3">
        <v>45657</v>
      </c>
      <c r="E283" s="24">
        <f t="shared" si="280"/>
        <v>243982</v>
      </c>
      <c r="F283" s="20"/>
      <c r="G283" s="20">
        <f>G282+E283</f>
        <v>1219910</v>
      </c>
      <c r="H283" s="20">
        <f>SUM(H282+F283)</f>
        <v>0</v>
      </c>
      <c r="I283" s="27">
        <f t="shared" si="275"/>
        <v>0</v>
      </c>
      <c r="J283" s="12">
        <f t="shared" si="282"/>
        <v>10000</v>
      </c>
      <c r="K283" s="8"/>
      <c r="L283" s="8">
        <f>L282+J283</f>
        <v>50000</v>
      </c>
      <c r="M283" s="8">
        <f>SUM(M282+K283)</f>
        <v>41495</v>
      </c>
      <c r="N283" s="19">
        <f>M283/L283</f>
        <v>0.82989999999999997</v>
      </c>
      <c r="O283" s="12"/>
      <c r="P283" s="8"/>
      <c r="Q283" s="8">
        <f t="shared" si="273"/>
        <v>0</v>
      </c>
      <c r="R283" s="8">
        <f t="shared" si="274"/>
        <v>0</v>
      </c>
      <c r="S283" s="19">
        <v>0</v>
      </c>
      <c r="T283" s="16">
        <v>0</v>
      </c>
      <c r="U283" s="2"/>
      <c r="V283" s="101">
        <f t="shared" si="267"/>
        <v>0</v>
      </c>
      <c r="W283" s="101">
        <f t="shared" si="268"/>
        <v>0</v>
      </c>
      <c r="X283" s="101">
        <f t="shared" si="279"/>
        <v>0</v>
      </c>
      <c r="Y283" s="101">
        <f t="shared" si="270"/>
        <v>0</v>
      </c>
      <c r="Z283" s="102">
        <v>0</v>
      </c>
      <c r="AA283" s="102">
        <v>0</v>
      </c>
    </row>
    <row r="284" spans="1:27" ht="15.75" x14ac:dyDescent="0.25">
      <c r="A284" s="1">
        <v>2025</v>
      </c>
      <c r="B284" s="1">
        <v>1</v>
      </c>
      <c r="C284" s="3">
        <v>45658</v>
      </c>
      <c r="D284" s="3">
        <v>45747</v>
      </c>
      <c r="E284" s="24">
        <f t="shared" si="280"/>
        <v>243982</v>
      </c>
      <c r="F284" s="20"/>
      <c r="G284" s="20">
        <f t="shared" ref="G284:G298" si="283">G283+E284</f>
        <v>1463892</v>
      </c>
      <c r="H284" s="20">
        <f t="shared" ref="H284:H297" si="284">SUM(H283+F284)</f>
        <v>0</v>
      </c>
      <c r="I284" s="27">
        <f t="shared" si="275"/>
        <v>0</v>
      </c>
      <c r="J284" s="12">
        <f t="shared" si="282"/>
        <v>10000</v>
      </c>
      <c r="K284" s="8"/>
      <c r="L284" s="8">
        <f>L283+J284</f>
        <v>60000</v>
      </c>
      <c r="M284" s="8">
        <f t="shared" ref="M284:M298" si="285">SUM(M283+K284)</f>
        <v>41495</v>
      </c>
      <c r="N284" s="19">
        <f t="shared" ref="N284:N298" si="286">M284/L284</f>
        <v>0.69158333333333333</v>
      </c>
      <c r="O284" s="12">
        <v>0</v>
      </c>
      <c r="P284" s="8"/>
      <c r="Q284" s="8">
        <f t="shared" si="273"/>
        <v>0</v>
      </c>
      <c r="R284" s="8">
        <f t="shared" si="274"/>
        <v>0</v>
      </c>
      <c r="S284" s="19">
        <v>0</v>
      </c>
      <c r="T284" s="16">
        <v>0</v>
      </c>
      <c r="U284" s="2"/>
      <c r="V284" s="101">
        <f t="shared" si="267"/>
        <v>0</v>
      </c>
      <c r="W284" s="101">
        <f t="shared" si="268"/>
        <v>0</v>
      </c>
      <c r="X284" s="101">
        <f t="shared" si="279"/>
        <v>0</v>
      </c>
      <c r="Y284" s="101">
        <f t="shared" si="270"/>
        <v>0</v>
      </c>
      <c r="Z284" s="102">
        <v>0</v>
      </c>
      <c r="AA284" s="102">
        <v>0</v>
      </c>
    </row>
    <row r="285" spans="1:27" ht="15.75" x14ac:dyDescent="0.25">
      <c r="A285" s="1">
        <v>2025</v>
      </c>
      <c r="B285" s="1">
        <v>2</v>
      </c>
      <c r="C285" s="3">
        <v>45748</v>
      </c>
      <c r="D285" s="3">
        <v>45838</v>
      </c>
      <c r="E285" s="24">
        <f t="shared" si="280"/>
        <v>243982</v>
      </c>
      <c r="F285" s="20"/>
      <c r="G285" s="20">
        <f t="shared" si="283"/>
        <v>1707874</v>
      </c>
      <c r="H285" s="20">
        <f t="shared" si="284"/>
        <v>0</v>
      </c>
      <c r="I285" s="27">
        <f t="shared" si="275"/>
        <v>0</v>
      </c>
      <c r="J285" s="12">
        <f t="shared" si="282"/>
        <v>10000</v>
      </c>
      <c r="K285" s="8"/>
      <c r="L285" s="8">
        <f t="shared" ref="L285" si="287">L284+J285</f>
        <v>70000</v>
      </c>
      <c r="M285" s="8">
        <f t="shared" si="285"/>
        <v>41495</v>
      </c>
      <c r="N285" s="19">
        <f t="shared" si="286"/>
        <v>0.59278571428571425</v>
      </c>
      <c r="O285" s="12">
        <v>0</v>
      </c>
      <c r="P285" s="8"/>
      <c r="Q285" s="8">
        <f t="shared" si="273"/>
        <v>0</v>
      </c>
      <c r="R285" s="8">
        <f t="shared" si="274"/>
        <v>0</v>
      </c>
      <c r="S285" s="19">
        <v>0</v>
      </c>
      <c r="T285" s="16">
        <v>0</v>
      </c>
      <c r="U285" s="2"/>
      <c r="V285" s="101">
        <f t="shared" si="267"/>
        <v>0</v>
      </c>
      <c r="W285" s="101">
        <f t="shared" si="268"/>
        <v>0</v>
      </c>
      <c r="X285" s="101">
        <f t="shared" si="279"/>
        <v>0</v>
      </c>
      <c r="Y285" s="101">
        <f>W285</f>
        <v>0</v>
      </c>
      <c r="Z285" s="102">
        <v>0</v>
      </c>
      <c r="AA285" s="102">
        <v>0</v>
      </c>
    </row>
    <row r="286" spans="1:27" ht="15.75" x14ac:dyDescent="0.25">
      <c r="A286" s="1">
        <v>2025</v>
      </c>
      <c r="B286" s="1">
        <v>3</v>
      </c>
      <c r="C286" s="3">
        <v>45839</v>
      </c>
      <c r="D286" s="3">
        <v>45930</v>
      </c>
      <c r="E286" s="24">
        <f t="shared" si="280"/>
        <v>243982</v>
      </c>
      <c r="F286" s="20"/>
      <c r="G286" s="20">
        <f t="shared" si="283"/>
        <v>1951856</v>
      </c>
      <c r="H286" s="20">
        <f t="shared" si="284"/>
        <v>0</v>
      </c>
      <c r="I286" s="27">
        <f t="shared" si="275"/>
        <v>0</v>
      </c>
      <c r="J286" s="12">
        <f t="shared" si="282"/>
        <v>10000</v>
      </c>
      <c r="K286" s="8"/>
      <c r="L286" s="8">
        <f>L285+J286</f>
        <v>80000</v>
      </c>
      <c r="M286" s="8">
        <f t="shared" si="285"/>
        <v>41495</v>
      </c>
      <c r="N286" s="19">
        <f t="shared" si="286"/>
        <v>0.51868749999999997</v>
      </c>
      <c r="O286" s="12">
        <v>0</v>
      </c>
      <c r="P286" s="8"/>
      <c r="Q286" s="8">
        <f t="shared" si="273"/>
        <v>0</v>
      </c>
      <c r="R286" s="8">
        <f t="shared" si="274"/>
        <v>0</v>
      </c>
      <c r="S286" s="19">
        <v>0</v>
      </c>
      <c r="T286" s="16">
        <v>0</v>
      </c>
      <c r="U286" s="2"/>
      <c r="V286" s="101">
        <f t="shared" si="267"/>
        <v>0</v>
      </c>
      <c r="W286" s="101">
        <f t="shared" si="268"/>
        <v>0</v>
      </c>
      <c r="X286" s="101">
        <f t="shared" si="279"/>
        <v>0</v>
      </c>
      <c r="Y286" s="101">
        <f t="shared" ref="Y286:Y299" si="288">W286</f>
        <v>0</v>
      </c>
      <c r="Z286" s="102">
        <v>0</v>
      </c>
      <c r="AA286" s="102">
        <v>0</v>
      </c>
    </row>
    <row r="287" spans="1:27" ht="15.75" x14ac:dyDescent="0.25">
      <c r="A287" s="1">
        <v>2025</v>
      </c>
      <c r="B287" s="1">
        <v>4</v>
      </c>
      <c r="C287" s="3">
        <v>45931</v>
      </c>
      <c r="D287" s="3">
        <v>46022</v>
      </c>
      <c r="E287" s="24">
        <f t="shared" si="280"/>
        <v>243982</v>
      </c>
      <c r="F287" s="20"/>
      <c r="G287" s="20">
        <f t="shared" si="283"/>
        <v>2195838</v>
      </c>
      <c r="H287" s="20">
        <f t="shared" si="284"/>
        <v>0</v>
      </c>
      <c r="I287" s="27">
        <f t="shared" si="275"/>
        <v>0</v>
      </c>
      <c r="J287" s="12">
        <f t="shared" si="282"/>
        <v>10000</v>
      </c>
      <c r="K287" s="8"/>
      <c r="L287" s="8">
        <f t="shared" ref="L287:L298" si="289">L286+J287</f>
        <v>90000</v>
      </c>
      <c r="M287" s="8">
        <f t="shared" si="285"/>
        <v>41495</v>
      </c>
      <c r="N287" s="19">
        <f t="shared" si="286"/>
        <v>0.46105555555555555</v>
      </c>
      <c r="O287" s="12">
        <v>0</v>
      </c>
      <c r="P287" s="8"/>
      <c r="Q287" s="8">
        <f t="shared" si="273"/>
        <v>0</v>
      </c>
      <c r="R287" s="8">
        <f t="shared" si="274"/>
        <v>0</v>
      </c>
      <c r="S287" s="19">
        <v>0</v>
      </c>
      <c r="T287" s="16">
        <v>0</v>
      </c>
      <c r="U287" s="2"/>
      <c r="V287" s="101">
        <f t="shared" si="267"/>
        <v>0</v>
      </c>
      <c r="W287" s="101">
        <f t="shared" si="268"/>
        <v>0</v>
      </c>
      <c r="X287" s="101">
        <f t="shared" si="279"/>
        <v>0</v>
      </c>
      <c r="Y287" s="101">
        <f t="shared" si="288"/>
        <v>0</v>
      </c>
      <c r="Z287" s="102">
        <v>0</v>
      </c>
      <c r="AA287" s="102">
        <v>0</v>
      </c>
    </row>
    <row r="288" spans="1:27" ht="15.75" x14ac:dyDescent="0.25">
      <c r="A288" s="1">
        <v>2026</v>
      </c>
      <c r="B288" s="1">
        <v>1</v>
      </c>
      <c r="C288" s="3">
        <v>46023</v>
      </c>
      <c r="D288" s="3">
        <v>46112</v>
      </c>
      <c r="E288" s="24">
        <f t="shared" si="280"/>
        <v>243982</v>
      </c>
      <c r="F288" s="20"/>
      <c r="G288" s="20">
        <f t="shared" si="283"/>
        <v>2439820</v>
      </c>
      <c r="H288" s="20">
        <f t="shared" si="284"/>
        <v>0</v>
      </c>
      <c r="I288" s="27">
        <f t="shared" si="275"/>
        <v>0</v>
      </c>
      <c r="J288" s="12">
        <f t="shared" si="282"/>
        <v>10000</v>
      </c>
      <c r="K288" s="8"/>
      <c r="L288" s="8">
        <f t="shared" si="289"/>
        <v>100000</v>
      </c>
      <c r="M288" s="8">
        <f t="shared" si="285"/>
        <v>41495</v>
      </c>
      <c r="N288" s="19">
        <f t="shared" si="286"/>
        <v>0.41494999999999999</v>
      </c>
      <c r="O288" s="12">
        <v>700000</v>
      </c>
      <c r="P288" s="8"/>
      <c r="Q288" s="8">
        <f t="shared" si="273"/>
        <v>700000</v>
      </c>
      <c r="R288" s="8">
        <f t="shared" si="274"/>
        <v>0</v>
      </c>
      <c r="S288" s="19">
        <f t="shared" ref="S288:S299" si="290">R288/Q288</f>
        <v>0</v>
      </c>
      <c r="T288" s="16">
        <v>20</v>
      </c>
      <c r="U288" s="2"/>
      <c r="V288" s="101">
        <f t="shared" si="267"/>
        <v>20</v>
      </c>
      <c r="W288" s="101">
        <f t="shared" si="268"/>
        <v>0</v>
      </c>
      <c r="X288" s="101">
        <f t="shared" si="279"/>
        <v>20</v>
      </c>
      <c r="Y288" s="101">
        <f t="shared" si="288"/>
        <v>0</v>
      </c>
      <c r="Z288" s="102">
        <v>0</v>
      </c>
      <c r="AA288" s="102">
        <v>0</v>
      </c>
    </row>
    <row r="289" spans="1:27" ht="15.75" x14ac:dyDescent="0.25">
      <c r="A289" s="1">
        <v>2026</v>
      </c>
      <c r="B289" s="1">
        <v>2</v>
      </c>
      <c r="C289" s="3">
        <v>46113</v>
      </c>
      <c r="D289" s="3">
        <v>46203</v>
      </c>
      <c r="E289" s="24">
        <v>0</v>
      </c>
      <c r="F289" s="20"/>
      <c r="G289" s="20">
        <f t="shared" si="283"/>
        <v>2439820</v>
      </c>
      <c r="H289" s="20">
        <f t="shared" si="284"/>
        <v>0</v>
      </c>
      <c r="I289" s="27">
        <f t="shared" si="275"/>
        <v>0</v>
      </c>
      <c r="J289" s="12">
        <v>0</v>
      </c>
      <c r="K289" s="8"/>
      <c r="L289" s="8">
        <f t="shared" si="289"/>
        <v>100000</v>
      </c>
      <c r="M289" s="8">
        <f t="shared" si="285"/>
        <v>41495</v>
      </c>
      <c r="N289" s="19">
        <f t="shared" si="286"/>
        <v>0.41494999999999999</v>
      </c>
      <c r="O289" s="12">
        <v>0</v>
      </c>
      <c r="P289" s="8"/>
      <c r="Q289" s="8">
        <f t="shared" si="273"/>
        <v>700000</v>
      </c>
      <c r="R289" s="8">
        <f t="shared" si="274"/>
        <v>0</v>
      </c>
      <c r="S289" s="19">
        <f t="shared" si="290"/>
        <v>0</v>
      </c>
      <c r="T289" s="16"/>
      <c r="U289" s="2"/>
      <c r="V289" s="101">
        <f t="shared" si="267"/>
        <v>0</v>
      </c>
      <c r="W289" s="101">
        <f t="shared" si="268"/>
        <v>0</v>
      </c>
      <c r="X289" s="101">
        <f t="shared" si="279"/>
        <v>0</v>
      </c>
      <c r="Y289" s="101">
        <f t="shared" si="288"/>
        <v>0</v>
      </c>
      <c r="Z289" s="102">
        <v>0</v>
      </c>
      <c r="AA289" s="102">
        <v>0</v>
      </c>
    </row>
    <row r="290" spans="1:27" ht="15.75" x14ac:dyDescent="0.25">
      <c r="A290" s="1">
        <v>2026</v>
      </c>
      <c r="B290" s="1">
        <v>3</v>
      </c>
      <c r="C290" s="3">
        <v>46204</v>
      </c>
      <c r="D290" s="3">
        <v>46295</v>
      </c>
      <c r="E290" s="25">
        <v>0</v>
      </c>
      <c r="F290" s="21"/>
      <c r="G290" s="21">
        <f t="shared" si="283"/>
        <v>2439820</v>
      </c>
      <c r="H290" s="21">
        <f t="shared" si="284"/>
        <v>0</v>
      </c>
      <c r="I290" s="28">
        <f t="shared" si="275"/>
        <v>0</v>
      </c>
      <c r="J290" s="13">
        <v>0</v>
      </c>
      <c r="K290" s="5"/>
      <c r="L290" s="5">
        <f t="shared" si="289"/>
        <v>100000</v>
      </c>
      <c r="M290" s="5">
        <f t="shared" si="285"/>
        <v>41495</v>
      </c>
      <c r="N290" s="19">
        <f t="shared" si="286"/>
        <v>0.41494999999999999</v>
      </c>
      <c r="O290" s="13">
        <v>0</v>
      </c>
      <c r="P290" s="5"/>
      <c r="Q290" s="5">
        <f t="shared" si="273"/>
        <v>700000</v>
      </c>
      <c r="R290" s="5">
        <f t="shared" si="274"/>
        <v>0</v>
      </c>
      <c r="S290" s="19">
        <f t="shared" si="290"/>
        <v>0</v>
      </c>
      <c r="T290" s="17"/>
      <c r="U290" s="4"/>
      <c r="V290" s="101">
        <f t="shared" si="267"/>
        <v>0</v>
      </c>
      <c r="W290" s="101">
        <f t="shared" si="268"/>
        <v>0</v>
      </c>
      <c r="X290" s="101">
        <f t="shared" si="279"/>
        <v>0</v>
      </c>
      <c r="Y290" s="101">
        <f t="shared" si="288"/>
        <v>0</v>
      </c>
      <c r="Z290" s="102">
        <v>0</v>
      </c>
      <c r="AA290" s="102">
        <v>0</v>
      </c>
    </row>
    <row r="291" spans="1:27" ht="15.75" x14ac:dyDescent="0.25">
      <c r="A291" s="1">
        <v>2026</v>
      </c>
      <c r="B291" s="1">
        <v>4</v>
      </c>
      <c r="C291" s="3">
        <v>46296</v>
      </c>
      <c r="D291" s="3">
        <v>46387</v>
      </c>
      <c r="E291" s="25">
        <v>0</v>
      </c>
      <c r="F291" s="21"/>
      <c r="G291" s="21">
        <f t="shared" si="283"/>
        <v>2439820</v>
      </c>
      <c r="H291" s="21">
        <f t="shared" si="284"/>
        <v>0</v>
      </c>
      <c r="I291" s="28">
        <f t="shared" si="275"/>
        <v>0</v>
      </c>
      <c r="J291" s="13">
        <v>0</v>
      </c>
      <c r="K291" s="5"/>
      <c r="L291" s="5">
        <f t="shared" si="289"/>
        <v>100000</v>
      </c>
      <c r="M291" s="5">
        <f t="shared" si="285"/>
        <v>41495</v>
      </c>
      <c r="N291" s="19">
        <f t="shared" si="286"/>
        <v>0.41494999999999999</v>
      </c>
      <c r="O291" s="13">
        <v>0</v>
      </c>
      <c r="P291" s="5"/>
      <c r="Q291" s="5">
        <f t="shared" si="273"/>
        <v>700000</v>
      </c>
      <c r="R291" s="5">
        <f t="shared" si="274"/>
        <v>0</v>
      </c>
      <c r="S291" s="19">
        <f t="shared" si="290"/>
        <v>0</v>
      </c>
      <c r="T291" s="17"/>
      <c r="U291" s="4"/>
      <c r="V291" s="101">
        <f t="shared" si="267"/>
        <v>0</v>
      </c>
      <c r="W291" s="101">
        <f t="shared" si="268"/>
        <v>0</v>
      </c>
      <c r="X291" s="101">
        <f t="shared" si="279"/>
        <v>0</v>
      </c>
      <c r="Y291" s="101">
        <f t="shared" si="288"/>
        <v>0</v>
      </c>
      <c r="Z291" s="102">
        <v>0</v>
      </c>
      <c r="AA291" s="102">
        <v>0</v>
      </c>
    </row>
    <row r="292" spans="1:27" ht="15.75" x14ac:dyDescent="0.25">
      <c r="A292" s="1">
        <v>2027</v>
      </c>
      <c r="B292" s="1">
        <v>1</v>
      </c>
      <c r="C292" s="3">
        <v>46388</v>
      </c>
      <c r="D292" s="3">
        <v>46477</v>
      </c>
      <c r="E292" s="25">
        <v>0</v>
      </c>
      <c r="F292" s="21"/>
      <c r="G292" s="21">
        <f t="shared" si="283"/>
        <v>2439820</v>
      </c>
      <c r="H292" s="21">
        <f t="shared" si="284"/>
        <v>0</v>
      </c>
      <c r="I292" s="28">
        <f t="shared" si="275"/>
        <v>0</v>
      </c>
      <c r="J292" s="13">
        <v>0</v>
      </c>
      <c r="K292" s="5"/>
      <c r="L292" s="5">
        <f t="shared" si="289"/>
        <v>100000</v>
      </c>
      <c r="M292" s="5">
        <f t="shared" si="285"/>
        <v>41495</v>
      </c>
      <c r="N292" s="19">
        <f t="shared" si="286"/>
        <v>0.41494999999999999</v>
      </c>
      <c r="O292" s="13">
        <v>0</v>
      </c>
      <c r="P292" s="5"/>
      <c r="Q292" s="5">
        <f t="shared" si="273"/>
        <v>700000</v>
      </c>
      <c r="R292" s="5">
        <f t="shared" si="274"/>
        <v>0</v>
      </c>
      <c r="S292" s="19">
        <f t="shared" si="290"/>
        <v>0</v>
      </c>
      <c r="T292" s="17"/>
      <c r="U292" s="4"/>
      <c r="V292" s="101">
        <f t="shared" si="267"/>
        <v>0</v>
      </c>
      <c r="W292" s="101">
        <f t="shared" si="268"/>
        <v>0</v>
      </c>
      <c r="X292" s="101">
        <f t="shared" si="279"/>
        <v>0</v>
      </c>
      <c r="Y292" s="101">
        <f t="shared" si="288"/>
        <v>0</v>
      </c>
      <c r="Z292" s="102">
        <v>0</v>
      </c>
      <c r="AA292" s="102">
        <v>0</v>
      </c>
    </row>
    <row r="293" spans="1:27" ht="15.75" x14ac:dyDescent="0.25">
      <c r="A293" s="1">
        <v>2027</v>
      </c>
      <c r="B293" s="1">
        <v>2</v>
      </c>
      <c r="C293" s="3">
        <v>46478</v>
      </c>
      <c r="D293" s="3">
        <v>46568</v>
      </c>
      <c r="E293" s="25">
        <v>0</v>
      </c>
      <c r="F293" s="21"/>
      <c r="G293" s="21">
        <f t="shared" si="283"/>
        <v>2439820</v>
      </c>
      <c r="H293" s="21">
        <f t="shared" si="284"/>
        <v>0</v>
      </c>
      <c r="I293" s="28">
        <f t="shared" si="275"/>
        <v>0</v>
      </c>
      <c r="J293" s="13">
        <v>0</v>
      </c>
      <c r="K293" s="5"/>
      <c r="L293" s="5">
        <f t="shared" si="289"/>
        <v>100000</v>
      </c>
      <c r="M293" s="5">
        <f t="shared" si="285"/>
        <v>41495</v>
      </c>
      <c r="N293" s="19">
        <f t="shared" si="286"/>
        <v>0.41494999999999999</v>
      </c>
      <c r="O293" s="13">
        <v>0</v>
      </c>
      <c r="P293" s="5"/>
      <c r="Q293" s="5">
        <f t="shared" si="273"/>
        <v>700000</v>
      </c>
      <c r="R293" s="5">
        <f t="shared" si="274"/>
        <v>0</v>
      </c>
      <c r="S293" s="19">
        <f t="shared" si="290"/>
        <v>0</v>
      </c>
      <c r="T293" s="17"/>
      <c r="U293" s="4"/>
      <c r="V293" s="101">
        <f t="shared" si="267"/>
        <v>0</v>
      </c>
      <c r="W293" s="101">
        <f t="shared" si="268"/>
        <v>0</v>
      </c>
      <c r="X293" s="101">
        <f t="shared" si="279"/>
        <v>0</v>
      </c>
      <c r="Y293" s="101">
        <f t="shared" si="288"/>
        <v>0</v>
      </c>
      <c r="Z293" s="102">
        <v>0</v>
      </c>
      <c r="AA293" s="102">
        <v>0</v>
      </c>
    </row>
    <row r="294" spans="1:27" ht="15.75" x14ac:dyDescent="0.25">
      <c r="A294" s="1">
        <v>2027</v>
      </c>
      <c r="B294" s="1">
        <v>3</v>
      </c>
      <c r="C294" s="3">
        <v>46569</v>
      </c>
      <c r="D294" s="3">
        <v>46660</v>
      </c>
      <c r="E294" s="25">
        <v>0</v>
      </c>
      <c r="F294" s="21"/>
      <c r="G294" s="21">
        <f t="shared" si="283"/>
        <v>2439820</v>
      </c>
      <c r="H294" s="21">
        <f t="shared" si="284"/>
        <v>0</v>
      </c>
      <c r="I294" s="28">
        <f t="shared" si="275"/>
        <v>0</v>
      </c>
      <c r="J294" s="13">
        <v>0</v>
      </c>
      <c r="K294" s="5"/>
      <c r="L294" s="5">
        <f t="shared" si="289"/>
        <v>100000</v>
      </c>
      <c r="M294" s="5">
        <f t="shared" si="285"/>
        <v>41495</v>
      </c>
      <c r="N294" s="19">
        <f t="shared" si="286"/>
        <v>0.41494999999999999</v>
      </c>
      <c r="O294" s="13">
        <v>0</v>
      </c>
      <c r="P294" s="5"/>
      <c r="Q294" s="5">
        <f t="shared" si="273"/>
        <v>700000</v>
      </c>
      <c r="R294" s="5">
        <f t="shared" si="274"/>
        <v>0</v>
      </c>
      <c r="S294" s="19">
        <f t="shared" si="290"/>
        <v>0</v>
      </c>
      <c r="T294" s="17"/>
      <c r="U294" s="4"/>
      <c r="V294" s="101">
        <f t="shared" si="267"/>
        <v>0</v>
      </c>
      <c r="W294" s="101">
        <f t="shared" si="268"/>
        <v>0</v>
      </c>
      <c r="X294" s="101">
        <f t="shared" si="279"/>
        <v>0</v>
      </c>
      <c r="Y294" s="101">
        <f t="shared" si="288"/>
        <v>0</v>
      </c>
      <c r="Z294" s="102">
        <v>0</v>
      </c>
      <c r="AA294" s="102">
        <v>0</v>
      </c>
    </row>
    <row r="295" spans="1:27" ht="15.75" x14ac:dyDescent="0.25">
      <c r="A295" s="1">
        <v>2027</v>
      </c>
      <c r="B295" s="1">
        <v>4</v>
      </c>
      <c r="C295" s="3">
        <v>46661</v>
      </c>
      <c r="D295" s="3">
        <v>46752</v>
      </c>
      <c r="E295" s="25">
        <v>0</v>
      </c>
      <c r="F295" s="21"/>
      <c r="G295" s="21">
        <f t="shared" si="283"/>
        <v>2439820</v>
      </c>
      <c r="H295" s="21">
        <f t="shared" si="284"/>
        <v>0</v>
      </c>
      <c r="I295" s="28">
        <f t="shared" si="275"/>
        <v>0</v>
      </c>
      <c r="J295" s="13">
        <v>0</v>
      </c>
      <c r="K295" s="5"/>
      <c r="L295" s="5">
        <f t="shared" si="289"/>
        <v>100000</v>
      </c>
      <c r="M295" s="5">
        <f t="shared" si="285"/>
        <v>41495</v>
      </c>
      <c r="N295" s="19">
        <f t="shared" si="286"/>
        <v>0.41494999999999999</v>
      </c>
      <c r="O295" s="13">
        <v>0</v>
      </c>
      <c r="P295" s="5"/>
      <c r="Q295" s="5">
        <f t="shared" si="273"/>
        <v>700000</v>
      </c>
      <c r="R295" s="5">
        <f t="shared" si="274"/>
        <v>0</v>
      </c>
      <c r="S295" s="19">
        <f t="shared" si="290"/>
        <v>0</v>
      </c>
      <c r="T295" s="17"/>
      <c r="U295" s="4"/>
      <c r="V295" s="101">
        <f t="shared" si="267"/>
        <v>0</v>
      </c>
      <c r="W295" s="101">
        <f t="shared" si="268"/>
        <v>0</v>
      </c>
      <c r="X295" s="101">
        <f t="shared" si="279"/>
        <v>0</v>
      </c>
      <c r="Y295" s="101">
        <f t="shared" si="288"/>
        <v>0</v>
      </c>
      <c r="Z295" s="102">
        <v>0</v>
      </c>
      <c r="AA295" s="102">
        <v>0</v>
      </c>
    </row>
    <row r="296" spans="1:27" ht="15.75" x14ac:dyDescent="0.25">
      <c r="A296" s="1">
        <v>2028</v>
      </c>
      <c r="B296" s="1">
        <v>1</v>
      </c>
      <c r="C296" s="3">
        <v>46753</v>
      </c>
      <c r="D296" s="3">
        <v>46843</v>
      </c>
      <c r="E296" s="25">
        <v>0</v>
      </c>
      <c r="F296" s="21"/>
      <c r="G296" s="21">
        <f t="shared" si="283"/>
        <v>2439820</v>
      </c>
      <c r="H296" s="21">
        <f t="shared" si="284"/>
        <v>0</v>
      </c>
      <c r="I296" s="28">
        <f>H296/G296</f>
        <v>0</v>
      </c>
      <c r="J296" s="13">
        <v>0</v>
      </c>
      <c r="K296" s="5"/>
      <c r="L296" s="5">
        <f t="shared" si="289"/>
        <v>100000</v>
      </c>
      <c r="M296" s="5">
        <f t="shared" si="285"/>
        <v>41495</v>
      </c>
      <c r="N296" s="19">
        <f t="shared" si="286"/>
        <v>0.41494999999999999</v>
      </c>
      <c r="O296" s="13">
        <v>0</v>
      </c>
      <c r="P296" s="5"/>
      <c r="Q296" s="5">
        <f t="shared" si="273"/>
        <v>700000</v>
      </c>
      <c r="R296" s="5">
        <f t="shared" si="274"/>
        <v>0</v>
      </c>
      <c r="S296" s="19">
        <f t="shared" si="290"/>
        <v>0</v>
      </c>
      <c r="T296" s="17"/>
      <c r="U296" s="4"/>
      <c r="V296" s="101">
        <f t="shared" si="267"/>
        <v>0</v>
      </c>
      <c r="W296" s="101">
        <f t="shared" si="268"/>
        <v>0</v>
      </c>
      <c r="X296" s="101">
        <f t="shared" si="279"/>
        <v>0</v>
      </c>
      <c r="Y296" s="101">
        <f t="shared" si="288"/>
        <v>0</v>
      </c>
      <c r="Z296" s="102">
        <v>0</v>
      </c>
      <c r="AA296" s="102">
        <v>0</v>
      </c>
    </row>
    <row r="297" spans="1:27" ht="15.75" x14ac:dyDescent="0.25">
      <c r="A297" s="1">
        <v>2028</v>
      </c>
      <c r="B297" s="1">
        <v>2</v>
      </c>
      <c r="C297" s="3">
        <v>46844</v>
      </c>
      <c r="D297" s="3">
        <v>46934</v>
      </c>
      <c r="E297" s="25">
        <v>0</v>
      </c>
      <c r="F297" s="21"/>
      <c r="G297" s="21">
        <f t="shared" si="283"/>
        <v>2439820</v>
      </c>
      <c r="H297" s="21">
        <f t="shared" si="284"/>
        <v>0</v>
      </c>
      <c r="I297" s="28">
        <f t="shared" ref="I297:I298" si="291">H297/G297</f>
        <v>0</v>
      </c>
      <c r="J297" s="13">
        <v>0</v>
      </c>
      <c r="K297" s="5"/>
      <c r="L297" s="5">
        <f t="shared" si="289"/>
        <v>100000</v>
      </c>
      <c r="M297" s="5">
        <f t="shared" si="285"/>
        <v>41495</v>
      </c>
      <c r="N297" s="19">
        <f t="shared" si="286"/>
        <v>0.41494999999999999</v>
      </c>
      <c r="O297" s="13">
        <v>0</v>
      </c>
      <c r="P297" s="5"/>
      <c r="Q297" s="5">
        <f t="shared" si="273"/>
        <v>700000</v>
      </c>
      <c r="R297" s="5">
        <f t="shared" si="274"/>
        <v>0</v>
      </c>
      <c r="S297" s="19">
        <f t="shared" si="290"/>
        <v>0</v>
      </c>
      <c r="T297" s="17"/>
      <c r="U297" s="4"/>
      <c r="V297" s="101">
        <f t="shared" si="267"/>
        <v>0</v>
      </c>
      <c r="W297" s="101">
        <f t="shared" si="268"/>
        <v>0</v>
      </c>
      <c r="X297" s="101">
        <f t="shared" si="279"/>
        <v>0</v>
      </c>
      <c r="Y297" s="101">
        <f t="shared" si="288"/>
        <v>0</v>
      </c>
      <c r="Z297" s="102">
        <v>0</v>
      </c>
      <c r="AA297" s="102">
        <v>0</v>
      </c>
    </row>
    <row r="298" spans="1:27" ht="15.75" x14ac:dyDescent="0.25">
      <c r="A298" s="1">
        <v>2028</v>
      </c>
      <c r="B298" s="1">
        <v>3</v>
      </c>
      <c r="C298" s="3">
        <v>46935</v>
      </c>
      <c r="D298" s="3">
        <v>47026</v>
      </c>
      <c r="E298" s="25">
        <v>0</v>
      </c>
      <c r="F298" s="21"/>
      <c r="G298" s="21">
        <f t="shared" si="283"/>
        <v>2439820</v>
      </c>
      <c r="H298" s="21">
        <f>SUM(H297+F298)</f>
        <v>0</v>
      </c>
      <c r="I298" s="28">
        <f t="shared" si="291"/>
        <v>0</v>
      </c>
      <c r="J298" s="13">
        <v>0</v>
      </c>
      <c r="K298" s="18"/>
      <c r="L298" s="18">
        <f t="shared" si="289"/>
        <v>100000</v>
      </c>
      <c r="M298" s="18">
        <f t="shared" si="285"/>
        <v>41495</v>
      </c>
      <c r="N298" s="19">
        <f t="shared" si="286"/>
        <v>0.41494999999999999</v>
      </c>
      <c r="O298" s="13">
        <v>0</v>
      </c>
      <c r="P298" s="18"/>
      <c r="Q298" s="18">
        <f t="shared" si="273"/>
        <v>700000</v>
      </c>
      <c r="R298" s="18">
        <f t="shared" si="274"/>
        <v>0</v>
      </c>
      <c r="S298" s="19">
        <f t="shared" si="290"/>
        <v>0</v>
      </c>
      <c r="T298" s="17"/>
      <c r="U298" s="4"/>
      <c r="V298" s="101">
        <f t="shared" si="267"/>
        <v>0</v>
      </c>
      <c r="W298" s="101">
        <f t="shared" si="268"/>
        <v>0</v>
      </c>
      <c r="X298" s="101">
        <f t="shared" si="279"/>
        <v>0</v>
      </c>
      <c r="Y298" s="101">
        <f t="shared" si="288"/>
        <v>0</v>
      </c>
      <c r="Z298" s="102">
        <v>0</v>
      </c>
      <c r="AA298" s="102">
        <v>0</v>
      </c>
    </row>
    <row r="299" spans="1:27" ht="15.75" thickBot="1" x14ac:dyDescent="0.3">
      <c r="A299" s="40" t="s">
        <v>12</v>
      </c>
      <c r="B299" s="40"/>
      <c r="C299" s="40"/>
      <c r="D299" s="41"/>
      <c r="E299" s="42">
        <v>2439820</v>
      </c>
      <c r="F299" s="38">
        <f>SUM(F275:F298)</f>
        <v>0</v>
      </c>
      <c r="G299" s="38">
        <f>G298</f>
        <v>2439820</v>
      </c>
      <c r="H299" s="39">
        <f>H298</f>
        <v>0</v>
      </c>
      <c r="I299" s="49">
        <f>H299/G299</f>
        <v>0</v>
      </c>
      <c r="J299" s="43">
        <v>100000</v>
      </c>
      <c r="K299" s="50">
        <f>SUM(K275:K298)</f>
        <v>41495</v>
      </c>
      <c r="L299" s="44">
        <f>L298</f>
        <v>100000</v>
      </c>
      <c r="M299" s="45">
        <f>M298</f>
        <v>41495</v>
      </c>
      <c r="N299" s="46">
        <f>M299/L299</f>
        <v>0.41494999999999999</v>
      </c>
      <c r="O299" s="43">
        <v>700000</v>
      </c>
      <c r="P299" s="50">
        <f>SUM(P275:P298)</f>
        <v>0</v>
      </c>
      <c r="Q299" s="44">
        <f>Q298</f>
        <v>700000</v>
      </c>
      <c r="R299" s="45">
        <f>R298</f>
        <v>0</v>
      </c>
      <c r="S299" s="46">
        <f t="shared" si="290"/>
        <v>0</v>
      </c>
      <c r="T299" s="47">
        <f>SUM(T275:T298)</f>
        <v>20</v>
      </c>
      <c r="U299" s="47">
        <f>SUM(U275:U298)</f>
        <v>0</v>
      </c>
      <c r="V299" s="101">
        <f t="shared" si="267"/>
        <v>20</v>
      </c>
      <c r="W299" s="101">
        <f t="shared" si="268"/>
        <v>0</v>
      </c>
      <c r="X299" s="101">
        <f t="shared" si="279"/>
        <v>20</v>
      </c>
      <c r="Y299" s="101">
        <f t="shared" si="288"/>
        <v>0</v>
      </c>
      <c r="Z299" s="102">
        <v>0</v>
      </c>
      <c r="AA299" s="102">
        <v>0</v>
      </c>
    </row>
    <row r="300" spans="1:27" ht="15.75" thickTop="1" x14ac:dyDescent="0.25"/>
    <row r="302" spans="1:27" x14ac:dyDescent="0.25">
      <c r="A302" s="181" t="s">
        <v>44</v>
      </c>
      <c r="B302" s="181"/>
      <c r="C302" s="181"/>
      <c r="D302" s="181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  <c r="R302" s="181"/>
      <c r="S302" s="181"/>
      <c r="T302" s="181"/>
      <c r="U302" s="181"/>
      <c r="V302" s="181"/>
      <c r="W302" s="181"/>
      <c r="X302" s="181"/>
      <c r="Y302" s="181"/>
      <c r="Z302" s="181"/>
      <c r="AA302" s="181"/>
    </row>
    <row r="303" spans="1:27" ht="15.75" thickBot="1" x14ac:dyDescent="0.3">
      <c r="A303" s="170" t="s">
        <v>0</v>
      </c>
      <c r="B303" s="171"/>
      <c r="C303" s="171"/>
      <c r="D303" s="171"/>
      <c r="E303" s="172" t="s">
        <v>22</v>
      </c>
      <c r="F303" s="172"/>
      <c r="G303" s="172"/>
      <c r="H303" s="172"/>
      <c r="I303" s="173"/>
      <c r="J303" s="174" t="s">
        <v>21</v>
      </c>
      <c r="K303" s="175"/>
      <c r="L303" s="175"/>
      <c r="M303" s="175"/>
      <c r="N303" s="176"/>
      <c r="O303" s="182" t="s">
        <v>149</v>
      </c>
      <c r="P303" s="182"/>
      <c r="Q303" s="182"/>
      <c r="R303" s="182"/>
      <c r="S303" s="182"/>
      <c r="T303" s="170"/>
      <c r="U303" s="177"/>
      <c r="V303" s="178" t="s">
        <v>77</v>
      </c>
      <c r="W303" s="179"/>
      <c r="X303" s="179"/>
      <c r="Y303" s="179"/>
      <c r="Z303" s="179"/>
      <c r="AA303" s="180"/>
    </row>
    <row r="304" spans="1:27" ht="105.75" thickTop="1" x14ac:dyDescent="0.25">
      <c r="A304" s="9" t="s">
        <v>1</v>
      </c>
      <c r="B304" s="9" t="s">
        <v>2</v>
      </c>
      <c r="C304" s="9" t="s">
        <v>3</v>
      </c>
      <c r="D304" s="11" t="s">
        <v>9</v>
      </c>
      <c r="E304" s="22" t="s">
        <v>4</v>
      </c>
      <c r="F304" s="23" t="s">
        <v>6</v>
      </c>
      <c r="G304" s="23" t="s">
        <v>5</v>
      </c>
      <c r="H304" s="23" t="s">
        <v>7</v>
      </c>
      <c r="I304" s="26" t="s">
        <v>8</v>
      </c>
      <c r="J304" s="29" t="s">
        <v>4</v>
      </c>
      <c r="K304" s="30" t="s">
        <v>6</v>
      </c>
      <c r="L304" s="30" t="s">
        <v>5</v>
      </c>
      <c r="M304" s="30" t="s">
        <v>7</v>
      </c>
      <c r="N304" s="31" t="s">
        <v>8</v>
      </c>
      <c r="O304" s="108" t="s">
        <v>4</v>
      </c>
      <c r="P304" s="109" t="s">
        <v>6</v>
      </c>
      <c r="Q304" s="109" t="s">
        <v>5</v>
      </c>
      <c r="R304" s="109" t="s">
        <v>7</v>
      </c>
      <c r="S304" s="110" t="s">
        <v>8</v>
      </c>
      <c r="T304" s="15" t="s">
        <v>10</v>
      </c>
      <c r="U304" s="10" t="s">
        <v>11</v>
      </c>
      <c r="V304" s="113" t="s">
        <v>78</v>
      </c>
      <c r="W304" s="113" t="s">
        <v>79</v>
      </c>
      <c r="X304" s="113" t="s">
        <v>80</v>
      </c>
      <c r="Y304" s="113" t="s">
        <v>81</v>
      </c>
      <c r="Z304" s="113" t="s">
        <v>82</v>
      </c>
      <c r="AA304" s="113" t="s">
        <v>83</v>
      </c>
    </row>
    <row r="305" spans="1:27" ht="15.75" x14ac:dyDescent="0.25">
      <c r="A305" s="68">
        <v>2022</v>
      </c>
      <c r="B305" s="68">
        <v>4</v>
      </c>
      <c r="C305" s="69">
        <v>44835</v>
      </c>
      <c r="D305" s="69">
        <v>44926</v>
      </c>
      <c r="E305" s="70">
        <v>0</v>
      </c>
      <c r="F305" s="70">
        <v>0</v>
      </c>
      <c r="G305" s="70">
        <v>0</v>
      </c>
      <c r="H305" s="70">
        <v>0</v>
      </c>
      <c r="I305" s="71">
        <v>0</v>
      </c>
      <c r="J305" s="70">
        <v>0</v>
      </c>
      <c r="K305" s="70">
        <v>0</v>
      </c>
      <c r="L305" s="70">
        <v>0</v>
      </c>
      <c r="M305" s="70">
        <v>0</v>
      </c>
      <c r="N305" s="71">
        <v>0</v>
      </c>
      <c r="O305" s="70">
        <v>0</v>
      </c>
      <c r="P305" s="70">
        <v>0</v>
      </c>
      <c r="Q305" s="70">
        <v>0</v>
      </c>
      <c r="R305" s="70">
        <v>0</v>
      </c>
      <c r="S305" s="71">
        <v>0</v>
      </c>
      <c r="T305" s="72">
        <v>0</v>
      </c>
      <c r="U305" s="73">
        <v>0</v>
      </c>
      <c r="V305" s="102">
        <f t="shared" ref="V305:AA305" si="292">T305</f>
        <v>0</v>
      </c>
      <c r="W305" s="102">
        <f t="shared" si="292"/>
        <v>0</v>
      </c>
      <c r="X305" s="102">
        <f t="shared" si="292"/>
        <v>0</v>
      </c>
      <c r="Y305" s="102">
        <f t="shared" si="292"/>
        <v>0</v>
      </c>
      <c r="Z305" s="102">
        <f t="shared" si="292"/>
        <v>0</v>
      </c>
      <c r="AA305" s="102">
        <f t="shared" si="292"/>
        <v>0</v>
      </c>
    </row>
    <row r="306" spans="1:27" ht="15.75" x14ac:dyDescent="0.25">
      <c r="A306" s="68">
        <v>2023</v>
      </c>
      <c r="B306" s="68">
        <v>1</v>
      </c>
      <c r="C306" s="69">
        <v>44927</v>
      </c>
      <c r="D306" s="69">
        <v>45016</v>
      </c>
      <c r="E306" s="70">
        <v>0</v>
      </c>
      <c r="F306" s="70">
        <v>0</v>
      </c>
      <c r="G306" s="70">
        <v>0</v>
      </c>
      <c r="H306" s="70">
        <v>0</v>
      </c>
      <c r="I306" s="71">
        <v>0</v>
      </c>
      <c r="J306" s="70">
        <v>0</v>
      </c>
      <c r="K306" s="70">
        <v>0</v>
      </c>
      <c r="L306" s="70">
        <v>0</v>
      </c>
      <c r="M306" s="70">
        <v>0</v>
      </c>
      <c r="N306" s="71">
        <v>0</v>
      </c>
      <c r="O306" s="70">
        <v>0</v>
      </c>
      <c r="P306" s="70">
        <v>0</v>
      </c>
      <c r="Q306" s="70">
        <v>0</v>
      </c>
      <c r="R306" s="70">
        <v>0</v>
      </c>
      <c r="S306" s="71">
        <v>0</v>
      </c>
      <c r="T306" s="72">
        <v>0</v>
      </c>
      <c r="U306" s="73">
        <v>0</v>
      </c>
      <c r="V306" s="102">
        <f t="shared" ref="V306:V329" si="293">T306</f>
        <v>0</v>
      </c>
      <c r="W306" s="102">
        <f t="shared" ref="W306:W329" si="294">U306</f>
        <v>0</v>
      </c>
      <c r="X306" s="102">
        <f t="shared" ref="X306:X308" si="295">V306</f>
        <v>0</v>
      </c>
      <c r="Y306" s="102">
        <f t="shared" ref="Y306:Y314" si="296">W306</f>
        <v>0</v>
      </c>
      <c r="Z306" s="102">
        <f t="shared" ref="Z306:Z308" si="297">X306</f>
        <v>0</v>
      </c>
      <c r="AA306" s="102">
        <f t="shared" ref="AA306:AA314" si="298">Y306</f>
        <v>0</v>
      </c>
    </row>
    <row r="307" spans="1:27" s="134" customFormat="1" ht="15.75" x14ac:dyDescent="0.25">
      <c r="A307" s="115">
        <v>2023</v>
      </c>
      <c r="B307" s="115">
        <v>2</v>
      </c>
      <c r="C307" s="116">
        <v>45017</v>
      </c>
      <c r="D307" s="116">
        <v>45107</v>
      </c>
      <c r="E307" s="126">
        <v>0</v>
      </c>
      <c r="F307" s="118">
        <v>0</v>
      </c>
      <c r="G307" s="118">
        <f>E307</f>
        <v>0</v>
      </c>
      <c r="H307" s="118">
        <f>SUM(F307+0)</f>
        <v>0</v>
      </c>
      <c r="I307" s="127">
        <v>0</v>
      </c>
      <c r="J307" s="128">
        <v>0</v>
      </c>
      <c r="K307" s="129">
        <v>0</v>
      </c>
      <c r="L307" s="130">
        <f>J307</f>
        <v>0</v>
      </c>
      <c r="M307" s="129">
        <f>SUM(K307+0)</f>
        <v>0</v>
      </c>
      <c r="N307" s="131">
        <v>0</v>
      </c>
      <c r="O307" s="128">
        <v>0</v>
      </c>
      <c r="P307" s="129">
        <v>0</v>
      </c>
      <c r="Q307" s="130">
        <f>O307</f>
        <v>0</v>
      </c>
      <c r="R307" s="129">
        <f>SUM(P307+0)</f>
        <v>0</v>
      </c>
      <c r="S307" s="131">
        <v>0</v>
      </c>
      <c r="T307" s="132">
        <v>0</v>
      </c>
      <c r="U307" s="133">
        <v>0</v>
      </c>
      <c r="V307" s="114">
        <f t="shared" si="293"/>
        <v>0</v>
      </c>
      <c r="W307" s="114">
        <f t="shared" si="294"/>
        <v>0</v>
      </c>
      <c r="X307" s="114">
        <f t="shared" si="295"/>
        <v>0</v>
      </c>
      <c r="Y307" s="114">
        <f t="shared" si="296"/>
        <v>0</v>
      </c>
      <c r="Z307" s="114">
        <f t="shared" si="297"/>
        <v>0</v>
      </c>
      <c r="AA307" s="114">
        <f t="shared" si="298"/>
        <v>0</v>
      </c>
    </row>
    <row r="308" spans="1:27" ht="15.75" x14ac:dyDescent="0.25">
      <c r="A308" s="68">
        <v>2023</v>
      </c>
      <c r="B308" s="68">
        <v>3</v>
      </c>
      <c r="C308" s="69">
        <v>45108</v>
      </c>
      <c r="D308" s="69">
        <v>45199</v>
      </c>
      <c r="E308" s="79"/>
      <c r="F308" s="80"/>
      <c r="G308" s="80">
        <f t="shared" ref="G308:G309" si="299">G307+E308</f>
        <v>0</v>
      </c>
      <c r="H308" s="80">
        <f t="shared" ref="H308:H312" si="300">SUM(H307+F308)</f>
        <v>0</v>
      </c>
      <c r="I308" s="81">
        <v>0</v>
      </c>
      <c r="J308" s="82"/>
      <c r="K308" s="83">
        <v>0</v>
      </c>
      <c r="L308" s="83">
        <f>L307+J308</f>
        <v>0</v>
      </c>
      <c r="M308" s="83">
        <f>SUM(M307+K308)</f>
        <v>0</v>
      </c>
      <c r="N308" s="85">
        <v>0</v>
      </c>
      <c r="O308" s="82">
        <v>0</v>
      </c>
      <c r="P308" s="83"/>
      <c r="Q308" s="83">
        <f t="shared" ref="Q308:Q328" si="301">Q307+O308</f>
        <v>0</v>
      </c>
      <c r="R308" s="83">
        <f t="shared" ref="R308:R328" si="302">SUM(R307+P308)</f>
        <v>0</v>
      </c>
      <c r="S308" s="85">
        <v>0</v>
      </c>
      <c r="T308" s="72">
        <v>0</v>
      </c>
      <c r="U308" s="73">
        <v>0</v>
      </c>
      <c r="V308" s="102">
        <f t="shared" si="293"/>
        <v>0</v>
      </c>
      <c r="W308" s="102">
        <f t="shared" si="294"/>
        <v>0</v>
      </c>
      <c r="X308" s="102">
        <f t="shared" si="295"/>
        <v>0</v>
      </c>
      <c r="Y308" s="102">
        <f t="shared" si="296"/>
        <v>0</v>
      </c>
      <c r="Z308" s="102">
        <f t="shared" si="297"/>
        <v>0</v>
      </c>
      <c r="AA308" s="102">
        <f t="shared" si="298"/>
        <v>0</v>
      </c>
    </row>
    <row r="309" spans="1:27" ht="15.75" x14ac:dyDescent="0.25">
      <c r="A309" s="68">
        <v>2023</v>
      </c>
      <c r="B309" s="68">
        <v>4</v>
      </c>
      <c r="C309" s="69">
        <v>45200</v>
      </c>
      <c r="D309" s="69">
        <v>45291</v>
      </c>
      <c r="E309" s="79">
        <f>$E$329/6</f>
        <v>39072.333333333336</v>
      </c>
      <c r="F309" s="80">
        <v>0</v>
      </c>
      <c r="G309" s="80">
        <f t="shared" si="299"/>
        <v>39072.333333333336</v>
      </c>
      <c r="H309" s="80">
        <f t="shared" si="300"/>
        <v>0</v>
      </c>
      <c r="I309" s="81">
        <f t="shared" ref="I309:I325" si="303">H309/G309</f>
        <v>0</v>
      </c>
      <c r="J309" s="82">
        <f>$J$329/6</f>
        <v>4189.333333333333</v>
      </c>
      <c r="K309" s="83">
        <v>8847.5</v>
      </c>
      <c r="L309" s="83">
        <f t="shared" ref="L309:L312" si="304">L308+J309</f>
        <v>4189.333333333333</v>
      </c>
      <c r="M309" s="83">
        <f t="shared" ref="M309:M311" si="305">SUM(M308+K309)</f>
        <v>8847.5</v>
      </c>
      <c r="N309" s="85">
        <f t="shared" ref="N309:N312" si="306">M309/L309</f>
        <v>2.1119112030553788</v>
      </c>
      <c r="O309" s="82">
        <v>0</v>
      </c>
      <c r="P309" s="83">
        <v>0</v>
      </c>
      <c r="Q309" s="83">
        <f t="shared" si="301"/>
        <v>0</v>
      </c>
      <c r="R309" s="83">
        <f t="shared" si="302"/>
        <v>0</v>
      </c>
      <c r="S309" s="85">
        <v>0</v>
      </c>
      <c r="T309" s="72">
        <v>0</v>
      </c>
      <c r="U309" s="73">
        <v>0</v>
      </c>
      <c r="V309" s="102">
        <f t="shared" si="293"/>
        <v>0</v>
      </c>
      <c r="W309" s="102">
        <f t="shared" si="294"/>
        <v>0</v>
      </c>
      <c r="X309" s="102">
        <f>V309</f>
        <v>0</v>
      </c>
      <c r="Y309" s="102">
        <f t="shared" si="296"/>
        <v>0</v>
      </c>
      <c r="Z309" s="102">
        <f>X309</f>
        <v>0</v>
      </c>
      <c r="AA309" s="102">
        <f t="shared" si="298"/>
        <v>0</v>
      </c>
    </row>
    <row r="310" spans="1:27" ht="15.75" x14ac:dyDescent="0.25">
      <c r="A310" s="68">
        <v>2024</v>
      </c>
      <c r="B310" s="68">
        <v>1</v>
      </c>
      <c r="C310" s="69">
        <v>45292</v>
      </c>
      <c r="D310" s="69">
        <v>45382</v>
      </c>
      <c r="E310" s="79">
        <f t="shared" ref="E310:E314" si="307">$E$329/6</f>
        <v>39072.333333333336</v>
      </c>
      <c r="F310" s="80">
        <v>0</v>
      </c>
      <c r="G310" s="80">
        <f>G309+E310</f>
        <v>78144.666666666672</v>
      </c>
      <c r="H310" s="80">
        <f t="shared" si="300"/>
        <v>0</v>
      </c>
      <c r="I310" s="81">
        <f t="shared" si="303"/>
        <v>0</v>
      </c>
      <c r="J310" s="82">
        <f t="shared" ref="J310:J314" si="308">$J$329/6</f>
        <v>4189.333333333333</v>
      </c>
      <c r="K310" s="83">
        <v>0</v>
      </c>
      <c r="L310" s="83">
        <f t="shared" si="304"/>
        <v>8378.6666666666661</v>
      </c>
      <c r="M310" s="83">
        <f t="shared" si="305"/>
        <v>8847.5</v>
      </c>
      <c r="N310" s="85">
        <f t="shared" si="306"/>
        <v>1.0559556015276894</v>
      </c>
      <c r="O310" s="82"/>
      <c r="P310" s="83"/>
      <c r="Q310" s="83">
        <f t="shared" si="301"/>
        <v>0</v>
      </c>
      <c r="R310" s="83">
        <f t="shared" si="302"/>
        <v>0</v>
      </c>
      <c r="S310" s="85">
        <v>0</v>
      </c>
      <c r="T310" s="72">
        <v>0</v>
      </c>
      <c r="U310" s="73">
        <v>0</v>
      </c>
      <c r="V310" s="102">
        <f t="shared" si="293"/>
        <v>0</v>
      </c>
      <c r="W310" s="102">
        <f t="shared" si="294"/>
        <v>0</v>
      </c>
      <c r="X310" s="102">
        <f t="shared" ref="X310:X329" si="309">V310</f>
        <v>0</v>
      </c>
      <c r="Y310" s="102">
        <f t="shared" si="296"/>
        <v>0</v>
      </c>
      <c r="Z310" s="102">
        <f t="shared" ref="Z310:Z329" si="310">X310</f>
        <v>0</v>
      </c>
      <c r="AA310" s="102">
        <f t="shared" si="298"/>
        <v>0</v>
      </c>
    </row>
    <row r="311" spans="1:27" ht="15.75" x14ac:dyDescent="0.25">
      <c r="A311" s="68">
        <v>2024</v>
      </c>
      <c r="B311" s="68">
        <v>2</v>
      </c>
      <c r="C311" s="69">
        <v>45383</v>
      </c>
      <c r="D311" s="69">
        <v>45473</v>
      </c>
      <c r="E311" s="79">
        <f t="shared" si="307"/>
        <v>39072.333333333336</v>
      </c>
      <c r="F311" s="80">
        <v>0</v>
      </c>
      <c r="G311" s="80">
        <f t="shared" ref="G311:G312" si="311">G310+E311</f>
        <v>117217</v>
      </c>
      <c r="H311" s="80">
        <f t="shared" si="300"/>
        <v>0</v>
      </c>
      <c r="I311" s="81">
        <f t="shared" si="303"/>
        <v>0</v>
      </c>
      <c r="J311" s="82">
        <f t="shared" si="308"/>
        <v>4189.333333333333</v>
      </c>
      <c r="K311" s="83">
        <v>0</v>
      </c>
      <c r="L311" s="83">
        <f t="shared" si="304"/>
        <v>12568</v>
      </c>
      <c r="M311" s="83">
        <f t="shared" si="305"/>
        <v>8847.5</v>
      </c>
      <c r="N311" s="85">
        <f t="shared" si="306"/>
        <v>0.70397040101845954</v>
      </c>
      <c r="O311" s="82">
        <v>0</v>
      </c>
      <c r="P311" s="83">
        <v>0</v>
      </c>
      <c r="Q311" s="83">
        <f t="shared" si="301"/>
        <v>0</v>
      </c>
      <c r="R311" s="83">
        <f t="shared" si="302"/>
        <v>0</v>
      </c>
      <c r="S311" s="85">
        <v>0</v>
      </c>
      <c r="T311" s="72">
        <v>0</v>
      </c>
      <c r="U311" s="73">
        <v>0</v>
      </c>
      <c r="V311" s="102">
        <f t="shared" si="293"/>
        <v>0</v>
      </c>
      <c r="W311" s="102">
        <f t="shared" si="294"/>
        <v>0</v>
      </c>
      <c r="X311" s="102">
        <f t="shared" si="309"/>
        <v>0</v>
      </c>
      <c r="Y311" s="102">
        <f t="shared" si="296"/>
        <v>0</v>
      </c>
      <c r="Z311" s="102">
        <f t="shared" si="310"/>
        <v>0</v>
      </c>
      <c r="AA311" s="102">
        <f t="shared" si="298"/>
        <v>0</v>
      </c>
    </row>
    <row r="312" spans="1:27" ht="15.75" x14ac:dyDescent="0.25">
      <c r="A312" s="1">
        <v>2024</v>
      </c>
      <c r="B312" s="1">
        <v>3</v>
      </c>
      <c r="C312" s="69">
        <v>45474</v>
      </c>
      <c r="D312" s="69">
        <v>45565</v>
      </c>
      <c r="E312" s="79">
        <f t="shared" si="307"/>
        <v>39072.333333333336</v>
      </c>
      <c r="F312" s="80">
        <v>100419.99</v>
      </c>
      <c r="G312" s="80">
        <f t="shared" si="311"/>
        <v>156289.33333333334</v>
      </c>
      <c r="H312" s="80">
        <f t="shared" si="300"/>
        <v>100419.99</v>
      </c>
      <c r="I312" s="81">
        <f t="shared" si="303"/>
        <v>0.64252619074025097</v>
      </c>
      <c r="J312" s="82">
        <f t="shared" si="308"/>
        <v>4189.333333333333</v>
      </c>
      <c r="K312" s="83">
        <v>8492.5</v>
      </c>
      <c r="L312" s="83">
        <f t="shared" si="304"/>
        <v>16757.333333333332</v>
      </c>
      <c r="M312" s="83">
        <f>SUM(M311+K312)</f>
        <v>17340</v>
      </c>
      <c r="N312" s="85">
        <f t="shared" si="306"/>
        <v>1.0347708465945258</v>
      </c>
      <c r="O312" s="82"/>
      <c r="P312" s="83">
        <v>35000</v>
      </c>
      <c r="Q312" s="83">
        <f>Q311+O312</f>
        <v>0</v>
      </c>
      <c r="R312" s="83">
        <f t="shared" si="302"/>
        <v>35000</v>
      </c>
      <c r="S312" s="85" t="e">
        <f>R312/Q312</f>
        <v>#DIV/0!</v>
      </c>
      <c r="T312" s="72">
        <v>0</v>
      </c>
      <c r="U312" s="73"/>
      <c r="V312" s="102">
        <f t="shared" si="293"/>
        <v>0</v>
      </c>
      <c r="W312" s="102">
        <f t="shared" si="294"/>
        <v>0</v>
      </c>
      <c r="X312" s="102">
        <f t="shared" si="309"/>
        <v>0</v>
      </c>
      <c r="Y312" s="102">
        <f t="shared" si="296"/>
        <v>0</v>
      </c>
      <c r="Z312" s="102">
        <f t="shared" si="310"/>
        <v>0</v>
      </c>
      <c r="AA312" s="102">
        <f t="shared" si="298"/>
        <v>0</v>
      </c>
    </row>
    <row r="313" spans="1:27" ht="15.75" x14ac:dyDescent="0.25">
      <c r="A313" s="1">
        <v>2024</v>
      </c>
      <c r="B313" s="1">
        <v>4</v>
      </c>
      <c r="C313" s="3">
        <v>45566</v>
      </c>
      <c r="D313" s="3">
        <v>45657</v>
      </c>
      <c r="E313" s="24">
        <f t="shared" si="307"/>
        <v>39072.333333333336</v>
      </c>
      <c r="F313" s="20"/>
      <c r="G313" s="20">
        <f>G312+E313</f>
        <v>195361.66666666669</v>
      </c>
      <c r="H313" s="20">
        <f>SUM(H312+F313)</f>
        <v>100419.99</v>
      </c>
      <c r="I313" s="27">
        <f t="shared" si="303"/>
        <v>0.51402095259220082</v>
      </c>
      <c r="J313" s="12">
        <f t="shared" si="308"/>
        <v>4189.333333333333</v>
      </c>
      <c r="K313" s="8"/>
      <c r="L313" s="8">
        <f>L312+J313</f>
        <v>20946.666666666664</v>
      </c>
      <c r="M313" s="8">
        <f>SUM(M312+K313)</f>
        <v>17340</v>
      </c>
      <c r="N313" s="19">
        <f>M313/L313</f>
        <v>0.82781667727562069</v>
      </c>
      <c r="O313" s="12"/>
      <c r="P313" s="8"/>
      <c r="Q313" s="8">
        <f t="shared" si="301"/>
        <v>0</v>
      </c>
      <c r="R313" s="8">
        <f t="shared" si="302"/>
        <v>35000</v>
      </c>
      <c r="S313" s="85" t="e">
        <f t="shared" ref="S313" si="312">R313/Q313</f>
        <v>#DIV/0!</v>
      </c>
      <c r="T313" s="16">
        <v>0</v>
      </c>
      <c r="U313" s="2"/>
      <c r="V313" s="101">
        <f t="shared" si="293"/>
        <v>0</v>
      </c>
      <c r="W313" s="101">
        <f t="shared" si="294"/>
        <v>0</v>
      </c>
      <c r="X313" s="101">
        <f t="shared" si="309"/>
        <v>0</v>
      </c>
      <c r="Y313" s="101">
        <f t="shared" si="296"/>
        <v>0</v>
      </c>
      <c r="Z313" s="101">
        <f t="shared" si="310"/>
        <v>0</v>
      </c>
      <c r="AA313" s="101">
        <f t="shared" si="298"/>
        <v>0</v>
      </c>
    </row>
    <row r="314" spans="1:27" ht="15.75" x14ac:dyDescent="0.25">
      <c r="A314" s="1">
        <v>2025</v>
      </c>
      <c r="B314" s="1">
        <v>1</v>
      </c>
      <c r="C314" s="3">
        <v>45658</v>
      </c>
      <c r="D314" s="3">
        <v>45747</v>
      </c>
      <c r="E314" s="24">
        <f t="shared" si="307"/>
        <v>39072.333333333336</v>
      </c>
      <c r="F314" s="20"/>
      <c r="G314" s="20">
        <f t="shared" ref="G314:G328" si="313">G313+E314</f>
        <v>234434.00000000003</v>
      </c>
      <c r="H314" s="20">
        <f t="shared" ref="H314:H327" si="314">SUM(H313+F314)</f>
        <v>100419.99</v>
      </c>
      <c r="I314" s="27">
        <f t="shared" si="303"/>
        <v>0.42835079382683394</v>
      </c>
      <c r="J314" s="12">
        <f t="shared" si="308"/>
        <v>4189.333333333333</v>
      </c>
      <c r="K314" s="8"/>
      <c r="L314" s="8">
        <f>L313+J314</f>
        <v>25135.999999999996</v>
      </c>
      <c r="M314" s="8">
        <f t="shared" ref="M314:M328" si="315">SUM(M313+K314)</f>
        <v>17340</v>
      </c>
      <c r="N314" s="19">
        <f t="shared" ref="N314:N328" si="316">M314/L314</f>
        <v>0.68984723106301726</v>
      </c>
      <c r="O314" s="12">
        <f>O329</f>
        <v>70000</v>
      </c>
      <c r="P314" s="8"/>
      <c r="Q314" s="8">
        <f t="shared" si="301"/>
        <v>70000</v>
      </c>
      <c r="R314" s="8">
        <f t="shared" si="302"/>
        <v>35000</v>
      </c>
      <c r="S314" s="19">
        <f t="shared" ref="S314:S329" si="317">R314/Q314</f>
        <v>0.5</v>
      </c>
      <c r="T314" s="16">
        <v>2</v>
      </c>
      <c r="U314" s="2"/>
      <c r="V314" s="101">
        <f t="shared" si="293"/>
        <v>2</v>
      </c>
      <c r="W314" s="101">
        <f t="shared" si="294"/>
        <v>0</v>
      </c>
      <c r="X314" s="101">
        <f t="shared" si="309"/>
        <v>2</v>
      </c>
      <c r="Y314" s="101">
        <f t="shared" si="296"/>
        <v>0</v>
      </c>
      <c r="Z314" s="101">
        <f t="shared" si="310"/>
        <v>2</v>
      </c>
      <c r="AA314" s="101">
        <f t="shared" si="298"/>
        <v>0</v>
      </c>
    </row>
    <row r="315" spans="1:27" ht="15.75" x14ac:dyDescent="0.25">
      <c r="A315" s="1">
        <v>2025</v>
      </c>
      <c r="B315" s="1">
        <v>2</v>
      </c>
      <c r="C315" s="3">
        <v>45748</v>
      </c>
      <c r="D315" s="3">
        <v>45838</v>
      </c>
      <c r="E315" s="24">
        <v>0</v>
      </c>
      <c r="F315" s="20"/>
      <c r="G315" s="20">
        <f t="shared" si="313"/>
        <v>234434.00000000003</v>
      </c>
      <c r="H315" s="20">
        <f t="shared" si="314"/>
        <v>100419.99</v>
      </c>
      <c r="I315" s="27">
        <f t="shared" si="303"/>
        <v>0.42835079382683394</v>
      </c>
      <c r="J315" s="12">
        <v>0</v>
      </c>
      <c r="K315" s="8"/>
      <c r="L315" s="8">
        <f t="shared" ref="L315" si="318">L314+J315</f>
        <v>25135.999999999996</v>
      </c>
      <c r="M315" s="8">
        <f t="shared" si="315"/>
        <v>17340</v>
      </c>
      <c r="N315" s="19">
        <f t="shared" si="316"/>
        <v>0.68984723106301726</v>
      </c>
      <c r="O315" s="12">
        <v>0</v>
      </c>
      <c r="P315" s="8"/>
      <c r="Q315" s="8">
        <f t="shared" si="301"/>
        <v>70000</v>
      </c>
      <c r="R315" s="8">
        <f t="shared" si="302"/>
        <v>35000</v>
      </c>
      <c r="S315" s="19">
        <f t="shared" si="317"/>
        <v>0.5</v>
      </c>
      <c r="T315" s="16"/>
      <c r="U315" s="2"/>
      <c r="V315" s="101">
        <f t="shared" si="293"/>
        <v>0</v>
      </c>
      <c r="W315" s="101">
        <f t="shared" si="294"/>
        <v>0</v>
      </c>
      <c r="X315" s="101">
        <f t="shared" si="309"/>
        <v>0</v>
      </c>
      <c r="Y315" s="101">
        <f>W315</f>
        <v>0</v>
      </c>
      <c r="Z315" s="101">
        <f t="shared" si="310"/>
        <v>0</v>
      </c>
      <c r="AA315" s="101">
        <f>Y315</f>
        <v>0</v>
      </c>
    </row>
    <row r="316" spans="1:27" ht="15.75" x14ac:dyDescent="0.25">
      <c r="A316" s="1">
        <v>2025</v>
      </c>
      <c r="B316" s="1">
        <v>3</v>
      </c>
      <c r="C316" s="3">
        <v>45839</v>
      </c>
      <c r="D316" s="3">
        <v>45930</v>
      </c>
      <c r="E316" s="24">
        <v>0</v>
      </c>
      <c r="F316" s="20"/>
      <c r="G316" s="20">
        <f t="shared" si="313"/>
        <v>234434.00000000003</v>
      </c>
      <c r="H316" s="20">
        <f t="shared" si="314"/>
        <v>100419.99</v>
      </c>
      <c r="I316" s="27">
        <f t="shared" si="303"/>
        <v>0.42835079382683394</v>
      </c>
      <c r="J316" s="12">
        <v>0</v>
      </c>
      <c r="K316" s="8"/>
      <c r="L316" s="8">
        <f>L315+J316</f>
        <v>25135.999999999996</v>
      </c>
      <c r="M316" s="8">
        <f t="shared" si="315"/>
        <v>17340</v>
      </c>
      <c r="N316" s="19">
        <f t="shared" si="316"/>
        <v>0.68984723106301726</v>
      </c>
      <c r="O316" s="12">
        <v>0</v>
      </c>
      <c r="P316" s="8"/>
      <c r="Q316" s="8">
        <f t="shared" si="301"/>
        <v>70000</v>
      </c>
      <c r="R316" s="8">
        <f t="shared" si="302"/>
        <v>35000</v>
      </c>
      <c r="S316" s="19">
        <f t="shared" si="317"/>
        <v>0.5</v>
      </c>
      <c r="T316" s="16"/>
      <c r="U316" s="2"/>
      <c r="V316" s="101">
        <f t="shared" si="293"/>
        <v>0</v>
      </c>
      <c r="W316" s="101">
        <f t="shared" si="294"/>
        <v>0</v>
      </c>
      <c r="X316" s="101">
        <f t="shared" si="309"/>
        <v>0</v>
      </c>
      <c r="Y316" s="101">
        <f t="shared" ref="Y316:Y329" si="319">W316</f>
        <v>0</v>
      </c>
      <c r="Z316" s="101">
        <f t="shared" si="310"/>
        <v>0</v>
      </c>
      <c r="AA316" s="101">
        <f t="shared" ref="AA316:AA329" si="320">Y316</f>
        <v>0</v>
      </c>
    </row>
    <row r="317" spans="1:27" ht="15.75" x14ac:dyDescent="0.25">
      <c r="A317" s="1">
        <v>2025</v>
      </c>
      <c r="B317" s="1">
        <v>4</v>
      </c>
      <c r="C317" s="3">
        <v>45931</v>
      </c>
      <c r="D317" s="3">
        <v>46022</v>
      </c>
      <c r="E317" s="24">
        <v>0</v>
      </c>
      <c r="F317" s="20"/>
      <c r="G317" s="20">
        <f t="shared" si="313"/>
        <v>234434.00000000003</v>
      </c>
      <c r="H317" s="20">
        <f t="shared" si="314"/>
        <v>100419.99</v>
      </c>
      <c r="I317" s="27">
        <f t="shared" si="303"/>
        <v>0.42835079382683394</v>
      </c>
      <c r="J317" s="12">
        <v>0</v>
      </c>
      <c r="K317" s="8"/>
      <c r="L317" s="8">
        <f t="shared" ref="L317:L328" si="321">L316+J317</f>
        <v>25135.999999999996</v>
      </c>
      <c r="M317" s="8">
        <f t="shared" si="315"/>
        <v>17340</v>
      </c>
      <c r="N317" s="19">
        <f t="shared" si="316"/>
        <v>0.68984723106301726</v>
      </c>
      <c r="O317" s="12">
        <v>0</v>
      </c>
      <c r="P317" s="8"/>
      <c r="Q317" s="8">
        <f t="shared" si="301"/>
        <v>70000</v>
      </c>
      <c r="R317" s="8">
        <f t="shared" si="302"/>
        <v>35000</v>
      </c>
      <c r="S317" s="19">
        <f t="shared" si="317"/>
        <v>0.5</v>
      </c>
      <c r="T317" s="16"/>
      <c r="U317" s="2"/>
      <c r="V317" s="101">
        <f t="shared" si="293"/>
        <v>0</v>
      </c>
      <c r="W317" s="101">
        <f t="shared" si="294"/>
        <v>0</v>
      </c>
      <c r="X317" s="101">
        <f t="shared" si="309"/>
        <v>0</v>
      </c>
      <c r="Y317" s="101">
        <f t="shared" si="319"/>
        <v>0</v>
      </c>
      <c r="Z317" s="101">
        <f t="shared" si="310"/>
        <v>0</v>
      </c>
      <c r="AA317" s="101">
        <f t="shared" si="320"/>
        <v>0</v>
      </c>
    </row>
    <row r="318" spans="1:27" ht="15.75" x14ac:dyDescent="0.25">
      <c r="A318" s="1">
        <v>2026</v>
      </c>
      <c r="B318" s="1">
        <v>1</v>
      </c>
      <c r="C318" s="3">
        <v>46023</v>
      </c>
      <c r="D318" s="3">
        <v>46112</v>
      </c>
      <c r="E318" s="24">
        <v>0</v>
      </c>
      <c r="F318" s="20"/>
      <c r="G318" s="20">
        <f t="shared" si="313"/>
        <v>234434.00000000003</v>
      </c>
      <c r="H318" s="20">
        <f t="shared" si="314"/>
        <v>100419.99</v>
      </c>
      <c r="I318" s="27">
        <f t="shared" si="303"/>
        <v>0.42835079382683394</v>
      </c>
      <c r="J318" s="12">
        <v>0</v>
      </c>
      <c r="K318" s="8"/>
      <c r="L318" s="8">
        <f t="shared" si="321"/>
        <v>25135.999999999996</v>
      </c>
      <c r="M318" s="8">
        <f t="shared" si="315"/>
        <v>17340</v>
      </c>
      <c r="N318" s="19">
        <f t="shared" si="316"/>
        <v>0.68984723106301726</v>
      </c>
      <c r="O318" s="12">
        <v>0</v>
      </c>
      <c r="P318" s="8"/>
      <c r="Q318" s="8">
        <f t="shared" si="301"/>
        <v>70000</v>
      </c>
      <c r="R318" s="8">
        <f t="shared" si="302"/>
        <v>35000</v>
      </c>
      <c r="S318" s="19">
        <f t="shared" si="317"/>
        <v>0.5</v>
      </c>
      <c r="T318" s="16"/>
      <c r="U318" s="2"/>
      <c r="V318" s="101">
        <f t="shared" si="293"/>
        <v>0</v>
      </c>
      <c r="W318" s="101">
        <f t="shared" si="294"/>
        <v>0</v>
      </c>
      <c r="X318" s="101">
        <f t="shared" si="309"/>
        <v>0</v>
      </c>
      <c r="Y318" s="101">
        <f t="shared" si="319"/>
        <v>0</v>
      </c>
      <c r="Z318" s="101">
        <f t="shared" si="310"/>
        <v>0</v>
      </c>
      <c r="AA318" s="101">
        <f t="shared" si="320"/>
        <v>0</v>
      </c>
    </row>
    <row r="319" spans="1:27" ht="15.75" x14ac:dyDescent="0.25">
      <c r="A319" s="1">
        <v>2026</v>
      </c>
      <c r="B319" s="1">
        <v>2</v>
      </c>
      <c r="C319" s="3">
        <v>46113</v>
      </c>
      <c r="D319" s="3">
        <v>46203</v>
      </c>
      <c r="E319" s="24">
        <v>0</v>
      </c>
      <c r="F319" s="20"/>
      <c r="G319" s="20">
        <f t="shared" si="313"/>
        <v>234434.00000000003</v>
      </c>
      <c r="H319" s="20">
        <f t="shared" si="314"/>
        <v>100419.99</v>
      </c>
      <c r="I319" s="27">
        <f t="shared" si="303"/>
        <v>0.42835079382683394</v>
      </c>
      <c r="J319" s="12">
        <v>0</v>
      </c>
      <c r="K319" s="8"/>
      <c r="L319" s="8">
        <f t="shared" si="321"/>
        <v>25135.999999999996</v>
      </c>
      <c r="M319" s="8">
        <f t="shared" si="315"/>
        <v>17340</v>
      </c>
      <c r="N319" s="19">
        <f t="shared" si="316"/>
        <v>0.68984723106301726</v>
      </c>
      <c r="O319" s="12">
        <v>0</v>
      </c>
      <c r="P319" s="8"/>
      <c r="Q319" s="8">
        <f t="shared" si="301"/>
        <v>70000</v>
      </c>
      <c r="R319" s="8">
        <f t="shared" si="302"/>
        <v>35000</v>
      </c>
      <c r="S319" s="19">
        <f t="shared" si="317"/>
        <v>0.5</v>
      </c>
      <c r="T319" s="16"/>
      <c r="U319" s="2"/>
      <c r="V319" s="101">
        <f t="shared" si="293"/>
        <v>0</v>
      </c>
      <c r="W319" s="101">
        <f t="shared" si="294"/>
        <v>0</v>
      </c>
      <c r="X319" s="101">
        <f t="shared" si="309"/>
        <v>0</v>
      </c>
      <c r="Y319" s="101">
        <f t="shared" si="319"/>
        <v>0</v>
      </c>
      <c r="Z319" s="101">
        <f t="shared" si="310"/>
        <v>0</v>
      </c>
      <c r="AA319" s="101">
        <f t="shared" si="320"/>
        <v>0</v>
      </c>
    </row>
    <row r="320" spans="1:27" ht="15.75" x14ac:dyDescent="0.25">
      <c r="A320" s="1">
        <v>2026</v>
      </c>
      <c r="B320" s="1">
        <v>3</v>
      </c>
      <c r="C320" s="3">
        <v>46204</v>
      </c>
      <c r="D320" s="3">
        <v>46295</v>
      </c>
      <c r="E320" s="25">
        <v>0</v>
      </c>
      <c r="F320" s="21"/>
      <c r="G320" s="21">
        <f t="shared" si="313"/>
        <v>234434.00000000003</v>
      </c>
      <c r="H320" s="21">
        <f t="shared" si="314"/>
        <v>100419.99</v>
      </c>
      <c r="I320" s="28">
        <f t="shared" si="303"/>
        <v>0.42835079382683394</v>
      </c>
      <c r="J320" s="13">
        <v>0</v>
      </c>
      <c r="K320" s="5"/>
      <c r="L320" s="5">
        <f t="shared" si="321"/>
        <v>25135.999999999996</v>
      </c>
      <c r="M320" s="5">
        <f t="shared" si="315"/>
        <v>17340</v>
      </c>
      <c r="N320" s="19">
        <f t="shared" si="316"/>
        <v>0.68984723106301726</v>
      </c>
      <c r="O320" s="13">
        <v>0</v>
      </c>
      <c r="P320" s="5"/>
      <c r="Q320" s="5">
        <f t="shared" si="301"/>
        <v>70000</v>
      </c>
      <c r="R320" s="5">
        <f t="shared" si="302"/>
        <v>35000</v>
      </c>
      <c r="S320" s="19">
        <f t="shared" si="317"/>
        <v>0.5</v>
      </c>
      <c r="T320" s="17"/>
      <c r="U320" s="4"/>
      <c r="V320" s="101">
        <f t="shared" si="293"/>
        <v>0</v>
      </c>
      <c r="W320" s="101">
        <f t="shared" si="294"/>
        <v>0</v>
      </c>
      <c r="X320" s="101">
        <f t="shared" si="309"/>
        <v>0</v>
      </c>
      <c r="Y320" s="101">
        <f t="shared" si="319"/>
        <v>0</v>
      </c>
      <c r="Z320" s="101">
        <f t="shared" si="310"/>
        <v>0</v>
      </c>
      <c r="AA320" s="101">
        <f t="shared" si="320"/>
        <v>0</v>
      </c>
    </row>
    <row r="321" spans="1:27" ht="15.75" x14ac:dyDescent="0.25">
      <c r="A321" s="1">
        <v>2026</v>
      </c>
      <c r="B321" s="1">
        <v>4</v>
      </c>
      <c r="C321" s="3">
        <v>46296</v>
      </c>
      <c r="D321" s="3">
        <v>46387</v>
      </c>
      <c r="E321" s="25">
        <v>0</v>
      </c>
      <c r="F321" s="21"/>
      <c r="G321" s="21">
        <f t="shared" si="313"/>
        <v>234434.00000000003</v>
      </c>
      <c r="H321" s="21">
        <f t="shared" si="314"/>
        <v>100419.99</v>
      </c>
      <c r="I321" s="28">
        <f t="shared" si="303"/>
        <v>0.42835079382683394</v>
      </c>
      <c r="J321" s="13">
        <v>0</v>
      </c>
      <c r="K321" s="5"/>
      <c r="L321" s="5">
        <f t="shared" si="321"/>
        <v>25135.999999999996</v>
      </c>
      <c r="M321" s="5">
        <f t="shared" si="315"/>
        <v>17340</v>
      </c>
      <c r="N321" s="19">
        <f t="shared" si="316"/>
        <v>0.68984723106301726</v>
      </c>
      <c r="O321" s="13">
        <v>0</v>
      </c>
      <c r="P321" s="5"/>
      <c r="Q321" s="5">
        <f t="shared" si="301"/>
        <v>70000</v>
      </c>
      <c r="R321" s="5">
        <f t="shared" si="302"/>
        <v>35000</v>
      </c>
      <c r="S321" s="19">
        <f t="shared" si="317"/>
        <v>0.5</v>
      </c>
      <c r="T321" s="17"/>
      <c r="U321" s="4"/>
      <c r="V321" s="101">
        <f t="shared" si="293"/>
        <v>0</v>
      </c>
      <c r="W321" s="101">
        <f t="shared" si="294"/>
        <v>0</v>
      </c>
      <c r="X321" s="101">
        <f t="shared" si="309"/>
        <v>0</v>
      </c>
      <c r="Y321" s="101">
        <f t="shared" si="319"/>
        <v>0</v>
      </c>
      <c r="Z321" s="101">
        <f t="shared" si="310"/>
        <v>0</v>
      </c>
      <c r="AA321" s="101">
        <f t="shared" si="320"/>
        <v>0</v>
      </c>
    </row>
    <row r="322" spans="1:27" ht="15.75" x14ac:dyDescent="0.25">
      <c r="A322" s="1">
        <v>2027</v>
      </c>
      <c r="B322" s="1">
        <v>1</v>
      </c>
      <c r="C322" s="3">
        <v>46388</v>
      </c>
      <c r="D322" s="3">
        <v>46477</v>
      </c>
      <c r="E322" s="25">
        <v>0</v>
      </c>
      <c r="F322" s="21"/>
      <c r="G322" s="21">
        <f t="shared" si="313"/>
        <v>234434.00000000003</v>
      </c>
      <c r="H322" s="21">
        <f t="shared" si="314"/>
        <v>100419.99</v>
      </c>
      <c r="I322" s="28">
        <f t="shared" si="303"/>
        <v>0.42835079382683394</v>
      </c>
      <c r="J322" s="13">
        <v>0</v>
      </c>
      <c r="K322" s="5"/>
      <c r="L322" s="5">
        <f t="shared" si="321"/>
        <v>25135.999999999996</v>
      </c>
      <c r="M322" s="5">
        <f t="shared" si="315"/>
        <v>17340</v>
      </c>
      <c r="N322" s="19">
        <f t="shared" si="316"/>
        <v>0.68984723106301726</v>
      </c>
      <c r="O322" s="13">
        <v>0</v>
      </c>
      <c r="P322" s="5"/>
      <c r="Q322" s="5">
        <f t="shared" si="301"/>
        <v>70000</v>
      </c>
      <c r="R322" s="5">
        <f t="shared" si="302"/>
        <v>35000</v>
      </c>
      <c r="S322" s="19">
        <f t="shared" si="317"/>
        <v>0.5</v>
      </c>
      <c r="T322" s="17"/>
      <c r="U322" s="4"/>
      <c r="V322" s="101">
        <f t="shared" si="293"/>
        <v>0</v>
      </c>
      <c r="W322" s="101">
        <f t="shared" si="294"/>
        <v>0</v>
      </c>
      <c r="X322" s="101">
        <f t="shared" si="309"/>
        <v>0</v>
      </c>
      <c r="Y322" s="101">
        <f t="shared" si="319"/>
        <v>0</v>
      </c>
      <c r="Z322" s="101">
        <f t="shared" si="310"/>
        <v>0</v>
      </c>
      <c r="AA322" s="101">
        <f t="shared" si="320"/>
        <v>0</v>
      </c>
    </row>
    <row r="323" spans="1:27" ht="15.75" x14ac:dyDescent="0.25">
      <c r="A323" s="1">
        <v>2027</v>
      </c>
      <c r="B323" s="1">
        <v>2</v>
      </c>
      <c r="C323" s="3">
        <v>46478</v>
      </c>
      <c r="D323" s="3">
        <v>46568</v>
      </c>
      <c r="E323" s="25">
        <v>0</v>
      </c>
      <c r="F323" s="21"/>
      <c r="G323" s="21">
        <f t="shared" si="313"/>
        <v>234434.00000000003</v>
      </c>
      <c r="H323" s="21">
        <f t="shared" si="314"/>
        <v>100419.99</v>
      </c>
      <c r="I323" s="28">
        <f t="shared" si="303"/>
        <v>0.42835079382683394</v>
      </c>
      <c r="J323" s="13">
        <v>0</v>
      </c>
      <c r="K323" s="5"/>
      <c r="L323" s="5">
        <f t="shared" si="321"/>
        <v>25135.999999999996</v>
      </c>
      <c r="M323" s="5">
        <f t="shared" si="315"/>
        <v>17340</v>
      </c>
      <c r="N323" s="19">
        <f t="shared" si="316"/>
        <v>0.68984723106301726</v>
      </c>
      <c r="O323" s="13">
        <v>0</v>
      </c>
      <c r="P323" s="5"/>
      <c r="Q323" s="5">
        <f t="shared" si="301"/>
        <v>70000</v>
      </c>
      <c r="R323" s="5">
        <f t="shared" si="302"/>
        <v>35000</v>
      </c>
      <c r="S323" s="19">
        <f t="shared" si="317"/>
        <v>0.5</v>
      </c>
      <c r="T323" s="17"/>
      <c r="U323" s="4"/>
      <c r="V323" s="101">
        <f t="shared" si="293"/>
        <v>0</v>
      </c>
      <c r="W323" s="101">
        <f t="shared" si="294"/>
        <v>0</v>
      </c>
      <c r="X323" s="101">
        <f t="shared" si="309"/>
        <v>0</v>
      </c>
      <c r="Y323" s="101">
        <f t="shared" si="319"/>
        <v>0</v>
      </c>
      <c r="Z323" s="101">
        <f t="shared" si="310"/>
        <v>0</v>
      </c>
      <c r="AA323" s="101">
        <f t="shared" si="320"/>
        <v>0</v>
      </c>
    </row>
    <row r="324" spans="1:27" ht="15.75" x14ac:dyDescent="0.25">
      <c r="A324" s="1">
        <v>2027</v>
      </c>
      <c r="B324" s="1">
        <v>3</v>
      </c>
      <c r="C324" s="3">
        <v>46569</v>
      </c>
      <c r="D324" s="3">
        <v>46660</v>
      </c>
      <c r="E324" s="25">
        <v>0</v>
      </c>
      <c r="F324" s="21"/>
      <c r="G324" s="21">
        <f t="shared" si="313"/>
        <v>234434.00000000003</v>
      </c>
      <c r="H324" s="21">
        <f t="shared" si="314"/>
        <v>100419.99</v>
      </c>
      <c r="I324" s="28">
        <f t="shared" si="303"/>
        <v>0.42835079382683394</v>
      </c>
      <c r="J324" s="13">
        <v>0</v>
      </c>
      <c r="K324" s="5"/>
      <c r="L324" s="5">
        <f t="shared" si="321"/>
        <v>25135.999999999996</v>
      </c>
      <c r="M324" s="5">
        <f t="shared" si="315"/>
        <v>17340</v>
      </c>
      <c r="N324" s="19">
        <f t="shared" si="316"/>
        <v>0.68984723106301726</v>
      </c>
      <c r="O324" s="13">
        <v>0</v>
      </c>
      <c r="P324" s="5"/>
      <c r="Q324" s="5">
        <f t="shared" si="301"/>
        <v>70000</v>
      </c>
      <c r="R324" s="5">
        <f t="shared" si="302"/>
        <v>35000</v>
      </c>
      <c r="S324" s="19">
        <f t="shared" si="317"/>
        <v>0.5</v>
      </c>
      <c r="T324" s="17"/>
      <c r="U324" s="4"/>
      <c r="V324" s="101">
        <f t="shared" si="293"/>
        <v>0</v>
      </c>
      <c r="W324" s="101">
        <f t="shared" si="294"/>
        <v>0</v>
      </c>
      <c r="X324" s="101">
        <f t="shared" si="309"/>
        <v>0</v>
      </c>
      <c r="Y324" s="101">
        <f t="shared" si="319"/>
        <v>0</v>
      </c>
      <c r="Z324" s="101">
        <f t="shared" si="310"/>
        <v>0</v>
      </c>
      <c r="AA324" s="101">
        <f t="shared" si="320"/>
        <v>0</v>
      </c>
    </row>
    <row r="325" spans="1:27" ht="15.75" x14ac:dyDescent="0.25">
      <c r="A325" s="1">
        <v>2027</v>
      </c>
      <c r="B325" s="1">
        <v>4</v>
      </c>
      <c r="C325" s="3">
        <v>46661</v>
      </c>
      <c r="D325" s="3">
        <v>46752</v>
      </c>
      <c r="E325" s="25">
        <v>0</v>
      </c>
      <c r="F325" s="21"/>
      <c r="G325" s="21">
        <f t="shared" si="313"/>
        <v>234434.00000000003</v>
      </c>
      <c r="H325" s="21">
        <f t="shared" si="314"/>
        <v>100419.99</v>
      </c>
      <c r="I325" s="28">
        <f t="shared" si="303"/>
        <v>0.42835079382683394</v>
      </c>
      <c r="J325" s="13">
        <v>0</v>
      </c>
      <c r="K325" s="5"/>
      <c r="L325" s="5">
        <f t="shared" si="321"/>
        <v>25135.999999999996</v>
      </c>
      <c r="M325" s="5">
        <f t="shared" si="315"/>
        <v>17340</v>
      </c>
      <c r="N325" s="19">
        <f t="shared" si="316"/>
        <v>0.68984723106301726</v>
      </c>
      <c r="O325" s="13">
        <v>0</v>
      </c>
      <c r="P325" s="5"/>
      <c r="Q325" s="5">
        <f t="shared" si="301"/>
        <v>70000</v>
      </c>
      <c r="R325" s="5">
        <f t="shared" si="302"/>
        <v>35000</v>
      </c>
      <c r="S325" s="19">
        <f t="shared" si="317"/>
        <v>0.5</v>
      </c>
      <c r="T325" s="17"/>
      <c r="U325" s="4"/>
      <c r="V325" s="101">
        <f t="shared" si="293"/>
        <v>0</v>
      </c>
      <c r="W325" s="101">
        <f t="shared" si="294"/>
        <v>0</v>
      </c>
      <c r="X325" s="101">
        <f t="shared" si="309"/>
        <v>0</v>
      </c>
      <c r="Y325" s="101">
        <f t="shared" si="319"/>
        <v>0</v>
      </c>
      <c r="Z325" s="101">
        <f t="shared" si="310"/>
        <v>0</v>
      </c>
      <c r="AA325" s="101">
        <f t="shared" si="320"/>
        <v>0</v>
      </c>
    </row>
    <row r="326" spans="1:27" ht="15.75" x14ac:dyDescent="0.25">
      <c r="A326" s="1">
        <v>2028</v>
      </c>
      <c r="B326" s="1">
        <v>1</v>
      </c>
      <c r="C326" s="3">
        <v>46753</v>
      </c>
      <c r="D326" s="3">
        <v>46843</v>
      </c>
      <c r="E326" s="25">
        <v>0</v>
      </c>
      <c r="F326" s="21"/>
      <c r="G326" s="21">
        <f t="shared" si="313"/>
        <v>234434.00000000003</v>
      </c>
      <c r="H326" s="21">
        <f t="shared" si="314"/>
        <v>100419.99</v>
      </c>
      <c r="I326" s="28">
        <f>H326/G326</f>
        <v>0.42835079382683394</v>
      </c>
      <c r="J326" s="13">
        <v>0</v>
      </c>
      <c r="K326" s="5"/>
      <c r="L326" s="5">
        <f t="shared" si="321"/>
        <v>25135.999999999996</v>
      </c>
      <c r="M326" s="5">
        <f t="shared" si="315"/>
        <v>17340</v>
      </c>
      <c r="N326" s="19">
        <f t="shared" si="316"/>
        <v>0.68984723106301726</v>
      </c>
      <c r="O326" s="13">
        <v>0</v>
      </c>
      <c r="P326" s="5"/>
      <c r="Q326" s="5">
        <f t="shared" si="301"/>
        <v>70000</v>
      </c>
      <c r="R326" s="5">
        <f t="shared" si="302"/>
        <v>35000</v>
      </c>
      <c r="S326" s="19">
        <f t="shared" si="317"/>
        <v>0.5</v>
      </c>
      <c r="T326" s="17"/>
      <c r="U326" s="4"/>
      <c r="V326" s="101">
        <f t="shared" si="293"/>
        <v>0</v>
      </c>
      <c r="W326" s="101">
        <f t="shared" si="294"/>
        <v>0</v>
      </c>
      <c r="X326" s="101">
        <f t="shared" si="309"/>
        <v>0</v>
      </c>
      <c r="Y326" s="101">
        <f t="shared" si="319"/>
        <v>0</v>
      </c>
      <c r="Z326" s="101">
        <f t="shared" si="310"/>
        <v>0</v>
      </c>
      <c r="AA326" s="101">
        <f t="shared" si="320"/>
        <v>0</v>
      </c>
    </row>
    <row r="327" spans="1:27" ht="15.75" x14ac:dyDescent="0.25">
      <c r="A327" s="1">
        <v>2028</v>
      </c>
      <c r="B327" s="1">
        <v>2</v>
      </c>
      <c r="C327" s="3">
        <v>46844</v>
      </c>
      <c r="D327" s="3">
        <v>46934</v>
      </c>
      <c r="E327" s="25">
        <v>0</v>
      </c>
      <c r="F327" s="21"/>
      <c r="G327" s="21">
        <f t="shared" si="313"/>
        <v>234434.00000000003</v>
      </c>
      <c r="H327" s="21">
        <f t="shared" si="314"/>
        <v>100419.99</v>
      </c>
      <c r="I327" s="28">
        <f t="shared" ref="I327:I328" si="322">H327/G327</f>
        <v>0.42835079382683394</v>
      </c>
      <c r="J327" s="13">
        <v>0</v>
      </c>
      <c r="K327" s="5"/>
      <c r="L327" s="5">
        <f t="shared" si="321"/>
        <v>25135.999999999996</v>
      </c>
      <c r="M327" s="5">
        <f t="shared" si="315"/>
        <v>17340</v>
      </c>
      <c r="N327" s="19">
        <f t="shared" si="316"/>
        <v>0.68984723106301726</v>
      </c>
      <c r="O327" s="13">
        <v>0</v>
      </c>
      <c r="P327" s="5"/>
      <c r="Q327" s="5">
        <f t="shared" si="301"/>
        <v>70000</v>
      </c>
      <c r="R327" s="5">
        <f t="shared" si="302"/>
        <v>35000</v>
      </c>
      <c r="S327" s="19">
        <f t="shared" si="317"/>
        <v>0.5</v>
      </c>
      <c r="T327" s="17"/>
      <c r="U327" s="4"/>
      <c r="V327" s="101">
        <f t="shared" si="293"/>
        <v>0</v>
      </c>
      <c r="W327" s="101">
        <f t="shared" si="294"/>
        <v>0</v>
      </c>
      <c r="X327" s="101">
        <f t="shared" si="309"/>
        <v>0</v>
      </c>
      <c r="Y327" s="101">
        <f t="shared" si="319"/>
        <v>0</v>
      </c>
      <c r="Z327" s="101">
        <f t="shared" si="310"/>
        <v>0</v>
      </c>
      <c r="AA327" s="101">
        <f t="shared" si="320"/>
        <v>0</v>
      </c>
    </row>
    <row r="328" spans="1:27" ht="15.75" x14ac:dyDescent="0.25">
      <c r="A328" s="1">
        <v>2028</v>
      </c>
      <c r="B328" s="1">
        <v>3</v>
      </c>
      <c r="C328" s="3">
        <v>46935</v>
      </c>
      <c r="D328" s="3">
        <v>47026</v>
      </c>
      <c r="E328" s="25">
        <v>0</v>
      </c>
      <c r="F328" s="21"/>
      <c r="G328" s="21">
        <f t="shared" si="313"/>
        <v>234434.00000000003</v>
      </c>
      <c r="H328" s="21">
        <f>SUM(H327+F328)</f>
        <v>100419.99</v>
      </c>
      <c r="I328" s="28">
        <f t="shared" si="322"/>
        <v>0.42835079382683394</v>
      </c>
      <c r="J328" s="13">
        <v>0</v>
      </c>
      <c r="K328" s="18"/>
      <c r="L328" s="18">
        <f t="shared" si="321"/>
        <v>25135.999999999996</v>
      </c>
      <c r="M328" s="18">
        <f t="shared" si="315"/>
        <v>17340</v>
      </c>
      <c r="N328" s="19">
        <f t="shared" si="316"/>
        <v>0.68984723106301726</v>
      </c>
      <c r="O328" s="13">
        <v>0</v>
      </c>
      <c r="P328" s="18"/>
      <c r="Q328" s="18">
        <f t="shared" si="301"/>
        <v>70000</v>
      </c>
      <c r="R328" s="18">
        <f t="shared" si="302"/>
        <v>35000</v>
      </c>
      <c r="S328" s="19">
        <f t="shared" si="317"/>
        <v>0.5</v>
      </c>
      <c r="T328" s="17"/>
      <c r="U328" s="4"/>
      <c r="V328" s="101">
        <f t="shared" si="293"/>
        <v>0</v>
      </c>
      <c r="W328" s="101">
        <f t="shared" si="294"/>
        <v>0</v>
      </c>
      <c r="X328" s="101">
        <f t="shared" si="309"/>
        <v>0</v>
      </c>
      <c r="Y328" s="101">
        <f t="shared" si="319"/>
        <v>0</v>
      </c>
      <c r="Z328" s="101">
        <f t="shared" si="310"/>
        <v>0</v>
      </c>
      <c r="AA328" s="101">
        <f t="shared" si="320"/>
        <v>0</v>
      </c>
    </row>
    <row r="329" spans="1:27" ht="15.75" thickBot="1" x14ac:dyDescent="0.3">
      <c r="A329" s="40" t="s">
        <v>12</v>
      </c>
      <c r="B329" s="40"/>
      <c r="C329" s="40"/>
      <c r="D329" s="41"/>
      <c r="E329" s="42">
        <v>234434</v>
      </c>
      <c r="F329" s="38">
        <f>SUM(F305:F328)</f>
        <v>100419.99</v>
      </c>
      <c r="G329" s="38">
        <f>G328</f>
        <v>234434.00000000003</v>
      </c>
      <c r="H329" s="39">
        <f>H328</f>
        <v>100419.99</v>
      </c>
      <c r="I329" s="49">
        <f>H329/G329</f>
        <v>0.42835079382683394</v>
      </c>
      <c r="J329" s="43">
        <v>25136</v>
      </c>
      <c r="K329" s="50">
        <f>SUM(K305:K328)</f>
        <v>17340</v>
      </c>
      <c r="L329" s="44">
        <f>L328</f>
        <v>25135.999999999996</v>
      </c>
      <c r="M329" s="45">
        <f>M328</f>
        <v>17340</v>
      </c>
      <c r="N329" s="46">
        <f>M329/L329</f>
        <v>0.68984723106301726</v>
      </c>
      <c r="O329" s="43">
        <v>70000</v>
      </c>
      <c r="P329" s="50">
        <f>SUM(P305:P328)</f>
        <v>35000</v>
      </c>
      <c r="Q329" s="44">
        <f>Q328</f>
        <v>70000</v>
      </c>
      <c r="R329" s="45">
        <f>R328</f>
        <v>35000</v>
      </c>
      <c r="S329" s="46">
        <f t="shared" si="317"/>
        <v>0.5</v>
      </c>
      <c r="T329" s="47">
        <f>SUM(T305:T328)</f>
        <v>2</v>
      </c>
      <c r="U329" s="47">
        <f>SUM(U305:U328)</f>
        <v>0</v>
      </c>
      <c r="V329" s="101">
        <f t="shared" si="293"/>
        <v>2</v>
      </c>
      <c r="W329" s="101">
        <f t="shared" si="294"/>
        <v>0</v>
      </c>
      <c r="X329" s="101">
        <f t="shared" si="309"/>
        <v>2</v>
      </c>
      <c r="Y329" s="101">
        <f t="shared" si="319"/>
        <v>0</v>
      </c>
      <c r="Z329" s="101">
        <f t="shared" si="310"/>
        <v>2</v>
      </c>
      <c r="AA329" s="101">
        <f t="shared" si="320"/>
        <v>0</v>
      </c>
    </row>
    <row r="330" spans="1:27" ht="15.75" thickTop="1" x14ac:dyDescent="0.25"/>
    <row r="332" spans="1:27" x14ac:dyDescent="0.25">
      <c r="A332" s="181" t="s">
        <v>45</v>
      </c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  <c r="Z332" s="181"/>
      <c r="AA332" s="181"/>
    </row>
    <row r="333" spans="1:27" ht="15.75" thickBot="1" x14ac:dyDescent="0.3">
      <c r="A333" s="170" t="s">
        <v>0</v>
      </c>
      <c r="B333" s="171"/>
      <c r="C333" s="171"/>
      <c r="D333" s="171"/>
      <c r="E333" s="172" t="s">
        <v>22</v>
      </c>
      <c r="F333" s="172"/>
      <c r="G333" s="172"/>
      <c r="H333" s="172"/>
      <c r="I333" s="173"/>
      <c r="J333" s="174" t="s">
        <v>21</v>
      </c>
      <c r="K333" s="175"/>
      <c r="L333" s="175"/>
      <c r="M333" s="175"/>
      <c r="N333" s="176"/>
      <c r="O333" s="182" t="s">
        <v>149</v>
      </c>
      <c r="P333" s="182"/>
      <c r="Q333" s="182"/>
      <c r="R333" s="182"/>
      <c r="S333" s="182"/>
      <c r="T333" s="170"/>
      <c r="U333" s="177"/>
      <c r="V333" s="178" t="s">
        <v>77</v>
      </c>
      <c r="W333" s="179"/>
      <c r="X333" s="179"/>
      <c r="Y333" s="179"/>
      <c r="Z333" s="179"/>
      <c r="AA333" s="180"/>
    </row>
    <row r="334" spans="1:27" ht="105.75" thickTop="1" x14ac:dyDescent="0.25">
      <c r="A334" s="9" t="s">
        <v>1</v>
      </c>
      <c r="B334" s="9" t="s">
        <v>2</v>
      </c>
      <c r="C334" s="9" t="s">
        <v>3</v>
      </c>
      <c r="D334" s="11" t="s">
        <v>9</v>
      </c>
      <c r="E334" s="22" t="s">
        <v>4</v>
      </c>
      <c r="F334" s="23" t="s">
        <v>6</v>
      </c>
      <c r="G334" s="23" t="s">
        <v>5</v>
      </c>
      <c r="H334" s="23" t="s">
        <v>7</v>
      </c>
      <c r="I334" s="26" t="s">
        <v>8</v>
      </c>
      <c r="J334" s="29" t="s">
        <v>4</v>
      </c>
      <c r="K334" s="30" t="s">
        <v>6</v>
      </c>
      <c r="L334" s="30" t="s">
        <v>5</v>
      </c>
      <c r="M334" s="30" t="s">
        <v>7</v>
      </c>
      <c r="N334" s="31" t="s">
        <v>8</v>
      </c>
      <c r="O334" s="108" t="s">
        <v>4</v>
      </c>
      <c r="P334" s="109" t="s">
        <v>6</v>
      </c>
      <c r="Q334" s="109" t="s">
        <v>5</v>
      </c>
      <c r="R334" s="109" t="s">
        <v>7</v>
      </c>
      <c r="S334" s="110" t="s">
        <v>8</v>
      </c>
      <c r="T334" s="15" t="s">
        <v>10</v>
      </c>
      <c r="U334" s="10" t="s">
        <v>11</v>
      </c>
      <c r="V334" s="113" t="s">
        <v>78</v>
      </c>
      <c r="W334" s="113" t="s">
        <v>79</v>
      </c>
      <c r="X334" s="113" t="s">
        <v>80</v>
      </c>
      <c r="Y334" s="113" t="s">
        <v>81</v>
      </c>
      <c r="Z334" s="113" t="s">
        <v>82</v>
      </c>
      <c r="AA334" s="113" t="s">
        <v>83</v>
      </c>
    </row>
    <row r="335" spans="1:27" ht="15.75" x14ac:dyDescent="0.25">
      <c r="A335" s="68">
        <v>2022</v>
      </c>
      <c r="B335" s="68">
        <v>4</v>
      </c>
      <c r="C335" s="69">
        <v>44835</v>
      </c>
      <c r="D335" s="69">
        <v>44926</v>
      </c>
      <c r="E335" s="70">
        <v>0</v>
      </c>
      <c r="F335" s="70">
        <v>0</v>
      </c>
      <c r="G335" s="70">
        <v>0</v>
      </c>
      <c r="H335" s="70">
        <v>0</v>
      </c>
      <c r="I335" s="71">
        <v>0</v>
      </c>
      <c r="J335" s="70">
        <v>0</v>
      </c>
      <c r="K335" s="70">
        <v>0</v>
      </c>
      <c r="L335" s="70">
        <v>0</v>
      </c>
      <c r="M335" s="70">
        <v>0</v>
      </c>
      <c r="N335" s="71">
        <v>0</v>
      </c>
      <c r="O335" s="70">
        <v>0</v>
      </c>
      <c r="P335" s="70">
        <v>0</v>
      </c>
      <c r="Q335" s="70">
        <v>0</v>
      </c>
      <c r="R335" s="70">
        <v>0</v>
      </c>
      <c r="S335" s="71">
        <v>0</v>
      </c>
      <c r="T335" s="72">
        <v>0</v>
      </c>
      <c r="U335" s="73">
        <v>0</v>
      </c>
      <c r="V335" s="102">
        <f t="shared" ref="V335:AA335" si="323">T335</f>
        <v>0</v>
      </c>
      <c r="W335" s="102">
        <f t="shared" si="323"/>
        <v>0</v>
      </c>
      <c r="X335" s="102">
        <f t="shared" si="323"/>
        <v>0</v>
      </c>
      <c r="Y335" s="102">
        <f t="shared" si="323"/>
        <v>0</v>
      </c>
      <c r="Z335" s="102">
        <f t="shared" si="323"/>
        <v>0</v>
      </c>
      <c r="AA335" s="102">
        <f t="shared" si="323"/>
        <v>0</v>
      </c>
    </row>
    <row r="336" spans="1:27" ht="15.75" x14ac:dyDescent="0.25">
      <c r="A336" s="68">
        <v>2023</v>
      </c>
      <c r="B336" s="68">
        <v>1</v>
      </c>
      <c r="C336" s="69">
        <v>44927</v>
      </c>
      <c r="D336" s="69">
        <v>45016</v>
      </c>
      <c r="E336" s="70">
        <v>0</v>
      </c>
      <c r="F336" s="70">
        <v>0</v>
      </c>
      <c r="G336" s="70">
        <v>0</v>
      </c>
      <c r="H336" s="70">
        <v>0</v>
      </c>
      <c r="I336" s="71">
        <v>0</v>
      </c>
      <c r="J336" s="70">
        <v>0</v>
      </c>
      <c r="K336" s="70">
        <v>0</v>
      </c>
      <c r="L336" s="70">
        <v>0</v>
      </c>
      <c r="M336" s="70">
        <v>0</v>
      </c>
      <c r="N336" s="71">
        <v>0</v>
      </c>
      <c r="O336" s="70">
        <v>0</v>
      </c>
      <c r="P336" s="70">
        <v>0</v>
      </c>
      <c r="Q336" s="70">
        <v>0</v>
      </c>
      <c r="R336" s="70">
        <v>0</v>
      </c>
      <c r="S336" s="71">
        <v>0</v>
      </c>
      <c r="T336" s="72">
        <v>0</v>
      </c>
      <c r="U336" s="73">
        <v>0</v>
      </c>
      <c r="V336" s="102">
        <f t="shared" ref="V336:V359" si="324">T336</f>
        <v>0</v>
      </c>
      <c r="W336" s="102">
        <f t="shared" ref="W336:W359" si="325">U336</f>
        <v>0</v>
      </c>
      <c r="X336" s="102">
        <f t="shared" ref="X336:X338" si="326">V336</f>
        <v>0</v>
      </c>
      <c r="Y336" s="102">
        <f t="shared" ref="Y336:Y344" si="327">W336</f>
        <v>0</v>
      </c>
      <c r="Z336" s="102">
        <f t="shared" ref="Z336:Z338" si="328">X336</f>
        <v>0</v>
      </c>
      <c r="AA336" s="102">
        <f t="shared" ref="AA336:AA344" si="329">Y336</f>
        <v>0</v>
      </c>
    </row>
    <row r="337" spans="1:27" s="134" customFormat="1" ht="15.75" x14ac:dyDescent="0.25">
      <c r="A337" s="115">
        <v>2023</v>
      </c>
      <c r="B337" s="115">
        <v>2</v>
      </c>
      <c r="C337" s="116">
        <v>45017</v>
      </c>
      <c r="D337" s="116">
        <v>45107</v>
      </c>
      <c r="E337" s="126">
        <v>0</v>
      </c>
      <c r="F337" s="118">
        <v>0</v>
      </c>
      <c r="G337" s="118">
        <f>E337</f>
        <v>0</v>
      </c>
      <c r="H337" s="118">
        <f>SUM(F337+0)</f>
        <v>0</v>
      </c>
      <c r="I337" s="127">
        <v>0</v>
      </c>
      <c r="J337" s="128">
        <v>0</v>
      </c>
      <c r="K337" s="129">
        <v>0</v>
      </c>
      <c r="L337" s="130">
        <f>J337</f>
        <v>0</v>
      </c>
      <c r="M337" s="129">
        <f>SUM(K337+0)</f>
        <v>0</v>
      </c>
      <c r="N337" s="131">
        <v>0</v>
      </c>
      <c r="O337" s="128">
        <v>0</v>
      </c>
      <c r="P337" s="129">
        <v>0</v>
      </c>
      <c r="Q337" s="130">
        <f>O337</f>
        <v>0</v>
      </c>
      <c r="R337" s="129">
        <f>SUM(P337+0)</f>
        <v>0</v>
      </c>
      <c r="S337" s="131">
        <v>0</v>
      </c>
      <c r="T337" s="132">
        <v>0</v>
      </c>
      <c r="U337" s="133">
        <v>0</v>
      </c>
      <c r="V337" s="114">
        <f t="shared" si="324"/>
        <v>0</v>
      </c>
      <c r="W337" s="114">
        <f t="shared" si="325"/>
        <v>0</v>
      </c>
      <c r="X337" s="114">
        <f t="shared" si="326"/>
        <v>0</v>
      </c>
      <c r="Y337" s="114">
        <f t="shared" si="327"/>
        <v>0</v>
      </c>
      <c r="Z337" s="114">
        <f t="shared" si="328"/>
        <v>0</v>
      </c>
      <c r="AA337" s="114">
        <f t="shared" si="329"/>
        <v>0</v>
      </c>
    </row>
    <row r="338" spans="1:27" ht="15.75" x14ac:dyDescent="0.25">
      <c r="A338" s="68">
        <v>2023</v>
      </c>
      <c r="B338" s="68">
        <v>3</v>
      </c>
      <c r="C338" s="69">
        <v>45108</v>
      </c>
      <c r="D338" s="69">
        <v>45199</v>
      </c>
      <c r="E338" s="79"/>
      <c r="F338" s="80"/>
      <c r="G338" s="80">
        <f t="shared" ref="G338:G339" si="330">G337+E338</f>
        <v>0</v>
      </c>
      <c r="H338" s="80">
        <f t="shared" ref="H338:H342" si="331">SUM(H337+F338)</f>
        <v>0</v>
      </c>
      <c r="I338" s="81">
        <v>0</v>
      </c>
      <c r="J338" s="82"/>
      <c r="K338" s="83"/>
      <c r="L338" s="83">
        <f>L337+J338</f>
        <v>0</v>
      </c>
      <c r="M338" s="83">
        <f>SUM(M337+K338)</f>
        <v>0</v>
      </c>
      <c r="N338" s="85">
        <v>0</v>
      </c>
      <c r="O338" s="82">
        <v>0</v>
      </c>
      <c r="P338" s="83"/>
      <c r="Q338" s="83">
        <f t="shared" ref="Q338:Q358" si="332">Q337+O338</f>
        <v>0</v>
      </c>
      <c r="R338" s="83">
        <f t="shared" ref="R338:R358" si="333">SUM(R337+P338)</f>
        <v>0</v>
      </c>
      <c r="S338" s="85">
        <v>0</v>
      </c>
      <c r="T338" s="72">
        <v>0</v>
      </c>
      <c r="U338" s="73"/>
      <c r="V338" s="102">
        <f t="shared" si="324"/>
        <v>0</v>
      </c>
      <c r="W338" s="102">
        <f t="shared" si="325"/>
        <v>0</v>
      </c>
      <c r="X338" s="102">
        <f t="shared" si="326"/>
        <v>0</v>
      </c>
      <c r="Y338" s="102">
        <f t="shared" si="327"/>
        <v>0</v>
      </c>
      <c r="Z338" s="102">
        <f t="shared" si="328"/>
        <v>0</v>
      </c>
      <c r="AA338" s="102">
        <f t="shared" si="329"/>
        <v>0</v>
      </c>
    </row>
    <row r="339" spans="1:27" ht="15.75" x14ac:dyDescent="0.25">
      <c r="A339" s="68">
        <v>2023</v>
      </c>
      <c r="B339" s="68">
        <v>4</v>
      </c>
      <c r="C339" s="69">
        <v>45200</v>
      </c>
      <c r="D339" s="69">
        <v>45291</v>
      </c>
      <c r="E339" s="79">
        <f>$E$359/6</f>
        <v>125000</v>
      </c>
      <c r="F339" s="80">
        <v>0</v>
      </c>
      <c r="G339" s="80">
        <f t="shared" si="330"/>
        <v>125000</v>
      </c>
      <c r="H339" s="80">
        <f t="shared" si="331"/>
        <v>0</v>
      </c>
      <c r="I339" s="81">
        <f t="shared" ref="I339:I355" si="334">H339/G339</f>
        <v>0</v>
      </c>
      <c r="J339" s="82">
        <f>$J$359/6</f>
        <v>6838.833333333333</v>
      </c>
      <c r="K339" s="83">
        <v>0</v>
      </c>
      <c r="L339" s="83">
        <f t="shared" ref="L339:L342" si="335">L338+J339</f>
        <v>6838.833333333333</v>
      </c>
      <c r="M339" s="83">
        <f t="shared" ref="M339:M341" si="336">SUM(M338+K339)</f>
        <v>0</v>
      </c>
      <c r="N339" s="85">
        <f t="shared" ref="N339:N342" si="337">M339/L339</f>
        <v>0</v>
      </c>
      <c r="O339" s="82">
        <v>0</v>
      </c>
      <c r="P339" s="83">
        <v>0</v>
      </c>
      <c r="Q339" s="83">
        <f t="shared" si="332"/>
        <v>0</v>
      </c>
      <c r="R339" s="83">
        <f t="shared" si="333"/>
        <v>0</v>
      </c>
      <c r="S339" s="85">
        <v>0</v>
      </c>
      <c r="T339" s="72">
        <v>0</v>
      </c>
      <c r="U339" s="73">
        <v>0</v>
      </c>
      <c r="V339" s="102">
        <f t="shared" si="324"/>
        <v>0</v>
      </c>
      <c r="W339" s="102">
        <f t="shared" si="325"/>
        <v>0</v>
      </c>
      <c r="X339" s="102">
        <f>V339</f>
        <v>0</v>
      </c>
      <c r="Y339" s="102">
        <f t="shared" si="327"/>
        <v>0</v>
      </c>
      <c r="Z339" s="102">
        <f>X339</f>
        <v>0</v>
      </c>
      <c r="AA339" s="102">
        <f t="shared" si="329"/>
        <v>0</v>
      </c>
    </row>
    <row r="340" spans="1:27" ht="15.75" x14ac:dyDescent="0.25">
      <c r="A340" s="68">
        <v>2024</v>
      </c>
      <c r="B340" s="68">
        <v>1</v>
      </c>
      <c r="C340" s="69">
        <v>45292</v>
      </c>
      <c r="D340" s="69">
        <v>45382</v>
      </c>
      <c r="E340" s="79">
        <f t="shared" ref="E340:E344" si="338">$E$359/6</f>
        <v>125000</v>
      </c>
      <c r="F340" s="80">
        <v>0</v>
      </c>
      <c r="G340" s="80">
        <f>G339+E340</f>
        <v>250000</v>
      </c>
      <c r="H340" s="80">
        <f t="shared" si="331"/>
        <v>0</v>
      </c>
      <c r="I340" s="81">
        <f t="shared" si="334"/>
        <v>0</v>
      </c>
      <c r="J340" s="82">
        <f t="shared" ref="J340:J344" si="339">$J$359/6</f>
        <v>6838.833333333333</v>
      </c>
      <c r="K340" s="83">
        <v>0</v>
      </c>
      <c r="L340" s="83">
        <f t="shared" si="335"/>
        <v>13677.666666666666</v>
      </c>
      <c r="M340" s="83">
        <f t="shared" si="336"/>
        <v>0</v>
      </c>
      <c r="N340" s="85">
        <f t="shared" si="337"/>
        <v>0</v>
      </c>
      <c r="O340" s="82"/>
      <c r="P340" s="83">
        <v>0</v>
      </c>
      <c r="Q340" s="83">
        <f t="shared" si="332"/>
        <v>0</v>
      </c>
      <c r="R340" s="83">
        <f t="shared" si="333"/>
        <v>0</v>
      </c>
      <c r="S340" s="85">
        <v>0</v>
      </c>
      <c r="T340" s="72">
        <v>0</v>
      </c>
      <c r="U340" s="73">
        <v>0</v>
      </c>
      <c r="V340" s="102">
        <f t="shared" si="324"/>
        <v>0</v>
      </c>
      <c r="W340" s="102">
        <f t="shared" si="325"/>
        <v>0</v>
      </c>
      <c r="X340" s="102">
        <f t="shared" ref="X340:X359" si="340">V340</f>
        <v>0</v>
      </c>
      <c r="Y340" s="102">
        <f t="shared" si="327"/>
        <v>0</v>
      </c>
      <c r="Z340" s="102">
        <f t="shared" ref="Z340:Z359" si="341">X340</f>
        <v>0</v>
      </c>
      <c r="AA340" s="102">
        <f t="shared" si="329"/>
        <v>0</v>
      </c>
    </row>
    <row r="341" spans="1:27" ht="15.75" x14ac:dyDescent="0.25">
      <c r="A341" s="68">
        <v>2024</v>
      </c>
      <c r="B341" s="68">
        <v>2</v>
      </c>
      <c r="C341" s="69">
        <v>45383</v>
      </c>
      <c r="D341" s="69">
        <v>45473</v>
      </c>
      <c r="E341" s="79">
        <f t="shared" si="338"/>
        <v>125000</v>
      </c>
      <c r="F341" s="80"/>
      <c r="G341" s="80">
        <f t="shared" ref="G341:G342" si="342">G340+E341</f>
        <v>375000</v>
      </c>
      <c r="H341" s="80">
        <f t="shared" si="331"/>
        <v>0</v>
      </c>
      <c r="I341" s="81">
        <f t="shared" si="334"/>
        <v>0</v>
      </c>
      <c r="J341" s="82">
        <f t="shared" si="339"/>
        <v>6838.833333333333</v>
      </c>
      <c r="K341" s="83">
        <v>23667.5</v>
      </c>
      <c r="L341" s="83">
        <f t="shared" si="335"/>
        <v>20516.5</v>
      </c>
      <c r="M341" s="83">
        <f t="shared" si="336"/>
        <v>23667.5</v>
      </c>
      <c r="N341" s="85">
        <f t="shared" si="337"/>
        <v>1.1535837009236469</v>
      </c>
      <c r="O341" s="82"/>
      <c r="P341" s="83"/>
      <c r="Q341" s="83">
        <f t="shared" si="332"/>
        <v>0</v>
      </c>
      <c r="R341" s="83">
        <f t="shared" si="333"/>
        <v>0</v>
      </c>
      <c r="S341" s="85">
        <v>0</v>
      </c>
      <c r="T341" s="72">
        <v>0</v>
      </c>
      <c r="U341" s="73">
        <v>0</v>
      </c>
      <c r="V341" s="102">
        <f t="shared" si="324"/>
        <v>0</v>
      </c>
      <c r="W341" s="102">
        <f t="shared" si="325"/>
        <v>0</v>
      </c>
      <c r="X341" s="102">
        <f t="shared" si="340"/>
        <v>0</v>
      </c>
      <c r="Y341" s="102">
        <f t="shared" si="327"/>
        <v>0</v>
      </c>
      <c r="Z341" s="102">
        <f t="shared" si="341"/>
        <v>0</v>
      </c>
      <c r="AA341" s="102">
        <f t="shared" si="329"/>
        <v>0</v>
      </c>
    </row>
    <row r="342" spans="1:27" ht="15.75" x14ac:dyDescent="0.25">
      <c r="A342" s="68">
        <v>2024</v>
      </c>
      <c r="B342" s="68">
        <v>3</v>
      </c>
      <c r="C342" s="69">
        <v>45474</v>
      </c>
      <c r="D342" s="69">
        <v>45565</v>
      </c>
      <c r="E342" s="79">
        <f t="shared" si="338"/>
        <v>125000</v>
      </c>
      <c r="F342" s="80">
        <v>0</v>
      </c>
      <c r="G342" s="80">
        <f t="shared" si="342"/>
        <v>500000</v>
      </c>
      <c r="H342" s="80">
        <f t="shared" si="331"/>
        <v>0</v>
      </c>
      <c r="I342" s="81">
        <f t="shared" si="334"/>
        <v>0</v>
      </c>
      <c r="J342" s="82">
        <f t="shared" si="339"/>
        <v>6838.833333333333</v>
      </c>
      <c r="K342" s="83">
        <v>2700</v>
      </c>
      <c r="L342" s="83">
        <f t="shared" si="335"/>
        <v>27355.333333333332</v>
      </c>
      <c r="M342" s="83">
        <f>SUM(M341+K342)</f>
        <v>26367.5</v>
      </c>
      <c r="N342" s="85">
        <f t="shared" si="337"/>
        <v>0.96388882119269859</v>
      </c>
      <c r="O342" s="82">
        <v>0</v>
      </c>
      <c r="P342" s="83">
        <v>0</v>
      </c>
      <c r="Q342" s="83">
        <f t="shared" si="332"/>
        <v>0</v>
      </c>
      <c r="R342" s="83">
        <f t="shared" si="333"/>
        <v>0</v>
      </c>
      <c r="S342" s="85">
        <v>0</v>
      </c>
      <c r="T342" s="72">
        <v>0</v>
      </c>
      <c r="U342" s="73">
        <v>0</v>
      </c>
      <c r="V342" s="102">
        <f t="shared" si="324"/>
        <v>0</v>
      </c>
      <c r="W342" s="102">
        <f t="shared" si="325"/>
        <v>0</v>
      </c>
      <c r="X342" s="102">
        <f t="shared" si="340"/>
        <v>0</v>
      </c>
      <c r="Y342" s="102">
        <f t="shared" si="327"/>
        <v>0</v>
      </c>
      <c r="Z342" s="102">
        <f t="shared" si="341"/>
        <v>0</v>
      </c>
      <c r="AA342" s="102">
        <f t="shared" si="329"/>
        <v>0</v>
      </c>
    </row>
    <row r="343" spans="1:27" ht="15.75" x14ac:dyDescent="0.25">
      <c r="A343" s="1">
        <v>2024</v>
      </c>
      <c r="B343" s="1">
        <v>4</v>
      </c>
      <c r="C343" s="3">
        <v>45566</v>
      </c>
      <c r="D343" s="3">
        <v>45657</v>
      </c>
      <c r="E343" s="24">
        <f t="shared" si="338"/>
        <v>125000</v>
      </c>
      <c r="F343" s="20"/>
      <c r="G343" s="20">
        <f>G342+E343</f>
        <v>625000</v>
      </c>
      <c r="H343" s="20">
        <f>SUM(H342+F343)</f>
        <v>0</v>
      </c>
      <c r="I343" s="27">
        <f t="shared" si="334"/>
        <v>0</v>
      </c>
      <c r="J343" s="12">
        <f t="shared" si="339"/>
        <v>6838.833333333333</v>
      </c>
      <c r="K343" s="8"/>
      <c r="L343" s="8">
        <f>L342+J343</f>
        <v>34194.166666666664</v>
      </c>
      <c r="M343" s="8">
        <f>SUM(M342+K343)</f>
        <v>26367.5</v>
      </c>
      <c r="N343" s="19">
        <f>M343/L343</f>
        <v>0.77111105695415894</v>
      </c>
      <c r="O343" s="12"/>
      <c r="P343" s="8"/>
      <c r="Q343" s="8">
        <f t="shared" si="332"/>
        <v>0</v>
      </c>
      <c r="R343" s="8">
        <f t="shared" si="333"/>
        <v>0</v>
      </c>
      <c r="S343" s="19">
        <v>0</v>
      </c>
      <c r="T343" s="16">
        <v>0</v>
      </c>
      <c r="U343" s="2"/>
      <c r="V343" s="101">
        <f t="shared" si="324"/>
        <v>0</v>
      </c>
      <c r="W343" s="101">
        <f t="shared" si="325"/>
        <v>0</v>
      </c>
      <c r="X343" s="101">
        <f t="shared" si="340"/>
        <v>0</v>
      </c>
      <c r="Y343" s="101">
        <f t="shared" si="327"/>
        <v>0</v>
      </c>
      <c r="Z343" s="101">
        <f t="shared" si="341"/>
        <v>0</v>
      </c>
      <c r="AA343" s="101">
        <f t="shared" si="329"/>
        <v>0</v>
      </c>
    </row>
    <row r="344" spans="1:27" ht="15.75" x14ac:dyDescent="0.25">
      <c r="A344" s="1">
        <v>2025</v>
      </c>
      <c r="B344" s="1">
        <v>1</v>
      </c>
      <c r="C344" s="3">
        <v>45658</v>
      </c>
      <c r="D344" s="3">
        <v>45747</v>
      </c>
      <c r="E344" s="24">
        <f t="shared" si="338"/>
        <v>125000</v>
      </c>
      <c r="F344" s="20"/>
      <c r="G344" s="20">
        <f t="shared" ref="G344:G358" si="343">G343+E344</f>
        <v>750000</v>
      </c>
      <c r="H344" s="20">
        <f t="shared" ref="H344:H357" si="344">SUM(H343+F344)</f>
        <v>0</v>
      </c>
      <c r="I344" s="27">
        <f t="shared" si="334"/>
        <v>0</v>
      </c>
      <c r="J344" s="12">
        <f t="shared" si="339"/>
        <v>6838.833333333333</v>
      </c>
      <c r="K344" s="8"/>
      <c r="L344" s="8">
        <f>L343+J344</f>
        <v>41033</v>
      </c>
      <c r="M344" s="8">
        <f t="shared" ref="M344:M358" si="345">SUM(M343+K344)</f>
        <v>26367.5</v>
      </c>
      <c r="N344" s="19">
        <f t="shared" ref="N344:N358" si="346">M344/L344</f>
        <v>0.64259254746179906</v>
      </c>
      <c r="O344" s="12">
        <f>O359</f>
        <v>210000</v>
      </c>
      <c r="P344" s="8"/>
      <c r="Q344" s="8">
        <f t="shared" si="332"/>
        <v>210000</v>
      </c>
      <c r="R344" s="8">
        <f t="shared" si="333"/>
        <v>0</v>
      </c>
      <c r="S344" s="19">
        <f t="shared" ref="S344:S359" si="347">R344/Q344</f>
        <v>0</v>
      </c>
      <c r="T344" s="16">
        <v>6</v>
      </c>
      <c r="U344" s="2"/>
      <c r="V344" s="101">
        <f t="shared" si="324"/>
        <v>6</v>
      </c>
      <c r="W344" s="101">
        <f t="shared" si="325"/>
        <v>0</v>
      </c>
      <c r="X344" s="101">
        <f t="shared" si="340"/>
        <v>6</v>
      </c>
      <c r="Y344" s="101">
        <f t="shared" si="327"/>
        <v>0</v>
      </c>
      <c r="Z344" s="101">
        <f t="shared" si="341"/>
        <v>6</v>
      </c>
      <c r="AA344" s="101">
        <f t="shared" si="329"/>
        <v>0</v>
      </c>
    </row>
    <row r="345" spans="1:27" ht="15.75" x14ac:dyDescent="0.25">
      <c r="A345" s="1">
        <v>2025</v>
      </c>
      <c r="B345" s="1">
        <v>2</v>
      </c>
      <c r="C345" s="3">
        <v>45748</v>
      </c>
      <c r="D345" s="3">
        <v>45838</v>
      </c>
      <c r="E345" s="24">
        <v>0</v>
      </c>
      <c r="F345" s="20"/>
      <c r="G345" s="20">
        <f t="shared" si="343"/>
        <v>750000</v>
      </c>
      <c r="H345" s="20">
        <f t="shared" si="344"/>
        <v>0</v>
      </c>
      <c r="I345" s="27">
        <f t="shared" si="334"/>
        <v>0</v>
      </c>
      <c r="J345" s="12">
        <v>0</v>
      </c>
      <c r="K345" s="8"/>
      <c r="L345" s="8">
        <f t="shared" ref="L345" si="348">L344+J345</f>
        <v>41033</v>
      </c>
      <c r="M345" s="8">
        <f t="shared" si="345"/>
        <v>26367.5</v>
      </c>
      <c r="N345" s="19">
        <f t="shared" si="346"/>
        <v>0.64259254746179906</v>
      </c>
      <c r="O345" s="12">
        <v>0</v>
      </c>
      <c r="P345" s="8"/>
      <c r="Q345" s="8">
        <f t="shared" si="332"/>
        <v>210000</v>
      </c>
      <c r="R345" s="8">
        <f t="shared" si="333"/>
        <v>0</v>
      </c>
      <c r="S345" s="19">
        <f t="shared" si="347"/>
        <v>0</v>
      </c>
      <c r="T345" s="16"/>
      <c r="U345" s="2"/>
      <c r="V345" s="101">
        <f t="shared" si="324"/>
        <v>0</v>
      </c>
      <c r="W345" s="101">
        <f t="shared" si="325"/>
        <v>0</v>
      </c>
      <c r="X345" s="101">
        <f t="shared" si="340"/>
        <v>0</v>
      </c>
      <c r="Y345" s="101">
        <f>W345</f>
        <v>0</v>
      </c>
      <c r="Z345" s="101">
        <f t="shared" si="341"/>
        <v>0</v>
      </c>
      <c r="AA345" s="101">
        <f>Y345</f>
        <v>0</v>
      </c>
    </row>
    <row r="346" spans="1:27" ht="15.75" x14ac:dyDescent="0.25">
      <c r="A346" s="1">
        <v>2025</v>
      </c>
      <c r="B346" s="1">
        <v>3</v>
      </c>
      <c r="C346" s="3">
        <v>45839</v>
      </c>
      <c r="D346" s="3">
        <v>45930</v>
      </c>
      <c r="E346" s="24">
        <v>0</v>
      </c>
      <c r="F346" s="20"/>
      <c r="G346" s="20">
        <f t="shared" si="343"/>
        <v>750000</v>
      </c>
      <c r="H346" s="20">
        <f t="shared" si="344"/>
        <v>0</v>
      </c>
      <c r="I346" s="27">
        <f t="shared" si="334"/>
        <v>0</v>
      </c>
      <c r="J346" s="12">
        <v>0</v>
      </c>
      <c r="K346" s="8"/>
      <c r="L346" s="8">
        <f>L345+J346</f>
        <v>41033</v>
      </c>
      <c r="M346" s="8">
        <f t="shared" si="345"/>
        <v>26367.5</v>
      </c>
      <c r="N346" s="19">
        <f t="shared" si="346"/>
        <v>0.64259254746179906</v>
      </c>
      <c r="O346" s="12">
        <v>0</v>
      </c>
      <c r="P346" s="8"/>
      <c r="Q346" s="8">
        <f t="shared" si="332"/>
        <v>210000</v>
      </c>
      <c r="R346" s="8">
        <f t="shared" si="333"/>
        <v>0</v>
      </c>
      <c r="S346" s="19">
        <f t="shared" si="347"/>
        <v>0</v>
      </c>
      <c r="T346" s="16"/>
      <c r="U346" s="2"/>
      <c r="V346" s="101">
        <f t="shared" si="324"/>
        <v>0</v>
      </c>
      <c r="W346" s="101">
        <f t="shared" si="325"/>
        <v>0</v>
      </c>
      <c r="X346" s="101">
        <f t="shared" si="340"/>
        <v>0</v>
      </c>
      <c r="Y346" s="101">
        <f t="shared" ref="Y346:Y359" si="349">W346</f>
        <v>0</v>
      </c>
      <c r="Z346" s="101">
        <f t="shared" si="341"/>
        <v>0</v>
      </c>
      <c r="AA346" s="101">
        <f t="shared" ref="AA346:AA359" si="350">Y346</f>
        <v>0</v>
      </c>
    </row>
    <row r="347" spans="1:27" ht="15.75" x14ac:dyDescent="0.25">
      <c r="A347" s="1">
        <v>2025</v>
      </c>
      <c r="B347" s="1">
        <v>4</v>
      </c>
      <c r="C347" s="3">
        <v>45931</v>
      </c>
      <c r="D347" s="3">
        <v>46022</v>
      </c>
      <c r="E347" s="24">
        <v>0</v>
      </c>
      <c r="F347" s="20"/>
      <c r="G347" s="20">
        <f t="shared" si="343"/>
        <v>750000</v>
      </c>
      <c r="H347" s="20">
        <f t="shared" si="344"/>
        <v>0</v>
      </c>
      <c r="I347" s="27">
        <f t="shared" si="334"/>
        <v>0</v>
      </c>
      <c r="J347" s="12">
        <v>0</v>
      </c>
      <c r="K347" s="8"/>
      <c r="L347" s="8">
        <f t="shared" ref="L347:L358" si="351">L346+J347</f>
        <v>41033</v>
      </c>
      <c r="M347" s="8">
        <f t="shared" si="345"/>
        <v>26367.5</v>
      </c>
      <c r="N347" s="19">
        <f t="shared" si="346"/>
        <v>0.64259254746179906</v>
      </c>
      <c r="O347" s="12">
        <v>0</v>
      </c>
      <c r="P347" s="8"/>
      <c r="Q347" s="8">
        <f t="shared" si="332"/>
        <v>210000</v>
      </c>
      <c r="R347" s="8">
        <f t="shared" si="333"/>
        <v>0</v>
      </c>
      <c r="S347" s="19">
        <f t="shared" si="347"/>
        <v>0</v>
      </c>
      <c r="T347" s="16"/>
      <c r="U347" s="2"/>
      <c r="V347" s="101">
        <f t="shared" si="324"/>
        <v>0</v>
      </c>
      <c r="W347" s="101">
        <f t="shared" si="325"/>
        <v>0</v>
      </c>
      <c r="X347" s="101">
        <f t="shared" si="340"/>
        <v>0</v>
      </c>
      <c r="Y347" s="101">
        <f t="shared" si="349"/>
        <v>0</v>
      </c>
      <c r="Z347" s="101">
        <f t="shared" si="341"/>
        <v>0</v>
      </c>
      <c r="AA347" s="101">
        <f t="shared" si="350"/>
        <v>0</v>
      </c>
    </row>
    <row r="348" spans="1:27" ht="15.75" x14ac:dyDescent="0.25">
      <c r="A348" s="1">
        <v>2026</v>
      </c>
      <c r="B348" s="1">
        <v>1</v>
      </c>
      <c r="C348" s="3">
        <v>46023</v>
      </c>
      <c r="D348" s="3">
        <v>46112</v>
      </c>
      <c r="E348" s="24">
        <v>0</v>
      </c>
      <c r="F348" s="20"/>
      <c r="G348" s="20">
        <f t="shared" si="343"/>
        <v>750000</v>
      </c>
      <c r="H348" s="20">
        <f t="shared" si="344"/>
        <v>0</v>
      </c>
      <c r="I348" s="27">
        <f t="shared" si="334"/>
        <v>0</v>
      </c>
      <c r="J348" s="12">
        <v>0</v>
      </c>
      <c r="K348" s="8"/>
      <c r="L348" s="8">
        <f t="shared" si="351"/>
        <v>41033</v>
      </c>
      <c r="M348" s="8">
        <f t="shared" si="345"/>
        <v>26367.5</v>
      </c>
      <c r="N348" s="19">
        <f t="shared" si="346"/>
        <v>0.64259254746179906</v>
      </c>
      <c r="O348" s="12">
        <v>0</v>
      </c>
      <c r="P348" s="8"/>
      <c r="Q348" s="8">
        <f t="shared" si="332"/>
        <v>210000</v>
      </c>
      <c r="R348" s="8">
        <f t="shared" si="333"/>
        <v>0</v>
      </c>
      <c r="S348" s="19">
        <f t="shared" si="347"/>
        <v>0</v>
      </c>
      <c r="T348" s="16"/>
      <c r="U348" s="2"/>
      <c r="V348" s="101">
        <f t="shared" si="324"/>
        <v>0</v>
      </c>
      <c r="W348" s="101">
        <f t="shared" si="325"/>
        <v>0</v>
      </c>
      <c r="X348" s="101">
        <f t="shared" si="340"/>
        <v>0</v>
      </c>
      <c r="Y348" s="101">
        <f t="shared" si="349"/>
        <v>0</v>
      </c>
      <c r="Z348" s="101">
        <f t="shared" si="341"/>
        <v>0</v>
      </c>
      <c r="AA348" s="101">
        <f t="shared" si="350"/>
        <v>0</v>
      </c>
    </row>
    <row r="349" spans="1:27" ht="15.75" x14ac:dyDescent="0.25">
      <c r="A349" s="1">
        <v>2026</v>
      </c>
      <c r="B349" s="1">
        <v>2</v>
      </c>
      <c r="C349" s="3">
        <v>46113</v>
      </c>
      <c r="D349" s="3">
        <v>46203</v>
      </c>
      <c r="E349" s="24">
        <v>0</v>
      </c>
      <c r="F349" s="20"/>
      <c r="G349" s="20">
        <f t="shared" si="343"/>
        <v>750000</v>
      </c>
      <c r="H349" s="20">
        <f t="shared" si="344"/>
        <v>0</v>
      </c>
      <c r="I349" s="27">
        <f t="shared" si="334"/>
        <v>0</v>
      </c>
      <c r="J349" s="12">
        <v>0</v>
      </c>
      <c r="K349" s="8"/>
      <c r="L349" s="8">
        <f t="shared" si="351"/>
        <v>41033</v>
      </c>
      <c r="M349" s="8">
        <f t="shared" si="345"/>
        <v>26367.5</v>
      </c>
      <c r="N349" s="19">
        <f t="shared" si="346"/>
        <v>0.64259254746179906</v>
      </c>
      <c r="O349" s="12">
        <v>0</v>
      </c>
      <c r="P349" s="8"/>
      <c r="Q349" s="8">
        <f t="shared" si="332"/>
        <v>210000</v>
      </c>
      <c r="R349" s="8">
        <f t="shared" si="333"/>
        <v>0</v>
      </c>
      <c r="S349" s="19">
        <f t="shared" si="347"/>
        <v>0</v>
      </c>
      <c r="T349" s="16"/>
      <c r="U349" s="2"/>
      <c r="V349" s="101">
        <f t="shared" si="324"/>
        <v>0</v>
      </c>
      <c r="W349" s="101">
        <f t="shared" si="325"/>
        <v>0</v>
      </c>
      <c r="X349" s="101">
        <f t="shared" si="340"/>
        <v>0</v>
      </c>
      <c r="Y349" s="101">
        <f t="shared" si="349"/>
        <v>0</v>
      </c>
      <c r="Z349" s="101">
        <f t="shared" si="341"/>
        <v>0</v>
      </c>
      <c r="AA349" s="101">
        <f t="shared" si="350"/>
        <v>0</v>
      </c>
    </row>
    <row r="350" spans="1:27" ht="15.75" x14ac:dyDescent="0.25">
      <c r="A350" s="1">
        <v>2026</v>
      </c>
      <c r="B350" s="1">
        <v>3</v>
      </c>
      <c r="C350" s="3">
        <v>46204</v>
      </c>
      <c r="D350" s="3">
        <v>46295</v>
      </c>
      <c r="E350" s="25">
        <v>0</v>
      </c>
      <c r="F350" s="21"/>
      <c r="G350" s="21">
        <f t="shared" si="343"/>
        <v>750000</v>
      </c>
      <c r="H350" s="21">
        <f t="shared" si="344"/>
        <v>0</v>
      </c>
      <c r="I350" s="28">
        <f t="shared" si="334"/>
        <v>0</v>
      </c>
      <c r="J350" s="13">
        <v>0</v>
      </c>
      <c r="K350" s="5"/>
      <c r="L350" s="5">
        <f t="shared" si="351"/>
        <v>41033</v>
      </c>
      <c r="M350" s="5">
        <f t="shared" si="345"/>
        <v>26367.5</v>
      </c>
      <c r="N350" s="19">
        <f t="shared" si="346"/>
        <v>0.64259254746179906</v>
      </c>
      <c r="O350" s="13">
        <v>0</v>
      </c>
      <c r="P350" s="5"/>
      <c r="Q350" s="5">
        <f t="shared" si="332"/>
        <v>210000</v>
      </c>
      <c r="R350" s="5">
        <f t="shared" si="333"/>
        <v>0</v>
      </c>
      <c r="S350" s="19">
        <f t="shared" si="347"/>
        <v>0</v>
      </c>
      <c r="T350" s="17"/>
      <c r="U350" s="4"/>
      <c r="V350" s="101">
        <f t="shared" si="324"/>
        <v>0</v>
      </c>
      <c r="W350" s="101">
        <f t="shared" si="325"/>
        <v>0</v>
      </c>
      <c r="X350" s="101">
        <f t="shared" si="340"/>
        <v>0</v>
      </c>
      <c r="Y350" s="101">
        <f t="shared" si="349"/>
        <v>0</v>
      </c>
      <c r="Z350" s="101">
        <f t="shared" si="341"/>
        <v>0</v>
      </c>
      <c r="AA350" s="101">
        <f t="shared" si="350"/>
        <v>0</v>
      </c>
    </row>
    <row r="351" spans="1:27" ht="15.75" x14ac:dyDescent="0.25">
      <c r="A351" s="1">
        <v>2026</v>
      </c>
      <c r="B351" s="1">
        <v>4</v>
      </c>
      <c r="C351" s="3">
        <v>46296</v>
      </c>
      <c r="D351" s="3">
        <v>46387</v>
      </c>
      <c r="E351" s="25">
        <v>0</v>
      </c>
      <c r="F351" s="21"/>
      <c r="G351" s="21">
        <f t="shared" si="343"/>
        <v>750000</v>
      </c>
      <c r="H351" s="21">
        <f t="shared" si="344"/>
        <v>0</v>
      </c>
      <c r="I351" s="28">
        <f t="shared" si="334"/>
        <v>0</v>
      </c>
      <c r="J351" s="13">
        <v>0</v>
      </c>
      <c r="K351" s="5"/>
      <c r="L351" s="5">
        <f t="shared" si="351"/>
        <v>41033</v>
      </c>
      <c r="M351" s="5">
        <f t="shared" si="345"/>
        <v>26367.5</v>
      </c>
      <c r="N351" s="19">
        <f t="shared" si="346"/>
        <v>0.64259254746179906</v>
      </c>
      <c r="O351" s="13">
        <v>0</v>
      </c>
      <c r="P351" s="5"/>
      <c r="Q351" s="5">
        <f t="shared" si="332"/>
        <v>210000</v>
      </c>
      <c r="R351" s="5">
        <f t="shared" si="333"/>
        <v>0</v>
      </c>
      <c r="S351" s="19">
        <f t="shared" si="347"/>
        <v>0</v>
      </c>
      <c r="T351" s="17"/>
      <c r="U351" s="4"/>
      <c r="V351" s="101">
        <f t="shared" si="324"/>
        <v>0</v>
      </c>
      <c r="W351" s="101">
        <f t="shared" si="325"/>
        <v>0</v>
      </c>
      <c r="X351" s="101">
        <f t="shared" si="340"/>
        <v>0</v>
      </c>
      <c r="Y351" s="101">
        <f t="shared" si="349"/>
        <v>0</v>
      </c>
      <c r="Z351" s="101">
        <f t="shared" si="341"/>
        <v>0</v>
      </c>
      <c r="AA351" s="101">
        <f t="shared" si="350"/>
        <v>0</v>
      </c>
    </row>
    <row r="352" spans="1:27" ht="15.75" x14ac:dyDescent="0.25">
      <c r="A352" s="1">
        <v>2027</v>
      </c>
      <c r="B352" s="1">
        <v>1</v>
      </c>
      <c r="C352" s="3">
        <v>46388</v>
      </c>
      <c r="D352" s="3">
        <v>46477</v>
      </c>
      <c r="E352" s="25">
        <v>0</v>
      </c>
      <c r="F352" s="21"/>
      <c r="G352" s="21">
        <f t="shared" si="343"/>
        <v>750000</v>
      </c>
      <c r="H352" s="21">
        <f t="shared" si="344"/>
        <v>0</v>
      </c>
      <c r="I352" s="28">
        <f t="shared" si="334"/>
        <v>0</v>
      </c>
      <c r="J352" s="13">
        <v>0</v>
      </c>
      <c r="K352" s="5"/>
      <c r="L352" s="5">
        <f t="shared" si="351"/>
        <v>41033</v>
      </c>
      <c r="M352" s="5">
        <f t="shared" si="345"/>
        <v>26367.5</v>
      </c>
      <c r="N352" s="19">
        <f t="shared" si="346"/>
        <v>0.64259254746179906</v>
      </c>
      <c r="O352" s="13">
        <v>0</v>
      </c>
      <c r="P352" s="5"/>
      <c r="Q352" s="5">
        <f t="shared" si="332"/>
        <v>210000</v>
      </c>
      <c r="R352" s="5">
        <f t="shared" si="333"/>
        <v>0</v>
      </c>
      <c r="S352" s="19">
        <f t="shared" si="347"/>
        <v>0</v>
      </c>
      <c r="T352" s="17"/>
      <c r="U352" s="4"/>
      <c r="V352" s="101">
        <f t="shared" si="324"/>
        <v>0</v>
      </c>
      <c r="W352" s="101">
        <f t="shared" si="325"/>
        <v>0</v>
      </c>
      <c r="X352" s="101">
        <f t="shared" si="340"/>
        <v>0</v>
      </c>
      <c r="Y352" s="101">
        <f t="shared" si="349"/>
        <v>0</v>
      </c>
      <c r="Z352" s="101">
        <f t="shared" si="341"/>
        <v>0</v>
      </c>
      <c r="AA352" s="101">
        <f t="shared" si="350"/>
        <v>0</v>
      </c>
    </row>
    <row r="353" spans="1:27" ht="15.75" x14ac:dyDescent="0.25">
      <c r="A353" s="1">
        <v>2027</v>
      </c>
      <c r="B353" s="1">
        <v>2</v>
      </c>
      <c r="C353" s="3">
        <v>46478</v>
      </c>
      <c r="D353" s="3">
        <v>46568</v>
      </c>
      <c r="E353" s="25">
        <v>0</v>
      </c>
      <c r="F353" s="21"/>
      <c r="G353" s="21">
        <f t="shared" si="343"/>
        <v>750000</v>
      </c>
      <c r="H353" s="21">
        <f t="shared" si="344"/>
        <v>0</v>
      </c>
      <c r="I353" s="28">
        <f t="shared" si="334"/>
        <v>0</v>
      </c>
      <c r="J353" s="13">
        <v>0</v>
      </c>
      <c r="K353" s="5"/>
      <c r="L353" s="5">
        <f t="shared" si="351"/>
        <v>41033</v>
      </c>
      <c r="M353" s="5">
        <f t="shared" si="345"/>
        <v>26367.5</v>
      </c>
      <c r="N353" s="19">
        <f t="shared" si="346"/>
        <v>0.64259254746179906</v>
      </c>
      <c r="O353" s="13">
        <v>0</v>
      </c>
      <c r="P353" s="5"/>
      <c r="Q353" s="5">
        <f t="shared" si="332"/>
        <v>210000</v>
      </c>
      <c r="R353" s="5">
        <f t="shared" si="333"/>
        <v>0</v>
      </c>
      <c r="S353" s="19">
        <f t="shared" si="347"/>
        <v>0</v>
      </c>
      <c r="T353" s="17"/>
      <c r="U353" s="4"/>
      <c r="V353" s="101">
        <f t="shared" si="324"/>
        <v>0</v>
      </c>
      <c r="W353" s="101">
        <f t="shared" si="325"/>
        <v>0</v>
      </c>
      <c r="X353" s="101">
        <f t="shared" si="340"/>
        <v>0</v>
      </c>
      <c r="Y353" s="101">
        <f t="shared" si="349"/>
        <v>0</v>
      </c>
      <c r="Z353" s="101">
        <f t="shared" si="341"/>
        <v>0</v>
      </c>
      <c r="AA353" s="101">
        <f t="shared" si="350"/>
        <v>0</v>
      </c>
    </row>
    <row r="354" spans="1:27" ht="15.75" x14ac:dyDescent="0.25">
      <c r="A354" s="1">
        <v>2027</v>
      </c>
      <c r="B354" s="1">
        <v>3</v>
      </c>
      <c r="C354" s="3">
        <v>46569</v>
      </c>
      <c r="D354" s="3">
        <v>46660</v>
      </c>
      <c r="E354" s="25">
        <v>0</v>
      </c>
      <c r="F354" s="21"/>
      <c r="G354" s="21">
        <f t="shared" si="343"/>
        <v>750000</v>
      </c>
      <c r="H354" s="21">
        <f t="shared" si="344"/>
        <v>0</v>
      </c>
      <c r="I354" s="28">
        <f t="shared" si="334"/>
        <v>0</v>
      </c>
      <c r="J354" s="13">
        <v>0</v>
      </c>
      <c r="K354" s="5"/>
      <c r="L354" s="5">
        <f t="shared" si="351"/>
        <v>41033</v>
      </c>
      <c r="M354" s="5">
        <f t="shared" si="345"/>
        <v>26367.5</v>
      </c>
      <c r="N354" s="19">
        <f t="shared" si="346"/>
        <v>0.64259254746179906</v>
      </c>
      <c r="O354" s="13">
        <v>0</v>
      </c>
      <c r="P354" s="5"/>
      <c r="Q354" s="5">
        <f t="shared" si="332"/>
        <v>210000</v>
      </c>
      <c r="R354" s="5">
        <f t="shared" si="333"/>
        <v>0</v>
      </c>
      <c r="S354" s="19">
        <f t="shared" si="347"/>
        <v>0</v>
      </c>
      <c r="T354" s="17"/>
      <c r="U354" s="4"/>
      <c r="V354" s="101">
        <f t="shared" si="324"/>
        <v>0</v>
      </c>
      <c r="W354" s="101">
        <f t="shared" si="325"/>
        <v>0</v>
      </c>
      <c r="X354" s="101">
        <f t="shared" si="340"/>
        <v>0</v>
      </c>
      <c r="Y354" s="101">
        <f t="shared" si="349"/>
        <v>0</v>
      </c>
      <c r="Z354" s="101">
        <f t="shared" si="341"/>
        <v>0</v>
      </c>
      <c r="AA354" s="101">
        <f t="shared" si="350"/>
        <v>0</v>
      </c>
    </row>
    <row r="355" spans="1:27" ht="15.75" x14ac:dyDescent="0.25">
      <c r="A355" s="1">
        <v>2027</v>
      </c>
      <c r="B355" s="1">
        <v>4</v>
      </c>
      <c r="C355" s="3">
        <v>46661</v>
      </c>
      <c r="D355" s="3">
        <v>46752</v>
      </c>
      <c r="E355" s="25">
        <v>0</v>
      </c>
      <c r="F355" s="21"/>
      <c r="G355" s="21">
        <f t="shared" si="343"/>
        <v>750000</v>
      </c>
      <c r="H355" s="21">
        <f t="shared" si="344"/>
        <v>0</v>
      </c>
      <c r="I355" s="28">
        <f t="shared" si="334"/>
        <v>0</v>
      </c>
      <c r="J355" s="13">
        <v>0</v>
      </c>
      <c r="K355" s="5"/>
      <c r="L355" s="5">
        <f t="shared" si="351"/>
        <v>41033</v>
      </c>
      <c r="M355" s="5">
        <f t="shared" si="345"/>
        <v>26367.5</v>
      </c>
      <c r="N355" s="19">
        <f t="shared" si="346"/>
        <v>0.64259254746179906</v>
      </c>
      <c r="O355" s="13">
        <v>0</v>
      </c>
      <c r="P355" s="5"/>
      <c r="Q355" s="5">
        <f t="shared" si="332"/>
        <v>210000</v>
      </c>
      <c r="R355" s="5">
        <f t="shared" si="333"/>
        <v>0</v>
      </c>
      <c r="S355" s="19">
        <f t="shared" si="347"/>
        <v>0</v>
      </c>
      <c r="T355" s="17"/>
      <c r="U355" s="4"/>
      <c r="V355" s="101">
        <f t="shared" si="324"/>
        <v>0</v>
      </c>
      <c r="W355" s="101">
        <f t="shared" si="325"/>
        <v>0</v>
      </c>
      <c r="X355" s="101">
        <f t="shared" si="340"/>
        <v>0</v>
      </c>
      <c r="Y355" s="101">
        <f t="shared" si="349"/>
        <v>0</v>
      </c>
      <c r="Z355" s="101">
        <f t="shared" si="341"/>
        <v>0</v>
      </c>
      <c r="AA355" s="101">
        <f t="shared" si="350"/>
        <v>0</v>
      </c>
    </row>
    <row r="356" spans="1:27" ht="15.75" x14ac:dyDescent="0.25">
      <c r="A356" s="1">
        <v>2028</v>
      </c>
      <c r="B356" s="1">
        <v>1</v>
      </c>
      <c r="C356" s="3">
        <v>46753</v>
      </c>
      <c r="D356" s="3">
        <v>46843</v>
      </c>
      <c r="E356" s="25">
        <v>0</v>
      </c>
      <c r="F356" s="21"/>
      <c r="G356" s="21">
        <f t="shared" si="343"/>
        <v>750000</v>
      </c>
      <c r="H356" s="21">
        <f t="shared" si="344"/>
        <v>0</v>
      </c>
      <c r="I356" s="28">
        <f>H356/G356</f>
        <v>0</v>
      </c>
      <c r="J356" s="13">
        <v>0</v>
      </c>
      <c r="K356" s="5"/>
      <c r="L356" s="5">
        <f t="shared" si="351"/>
        <v>41033</v>
      </c>
      <c r="M356" s="5">
        <f t="shared" si="345"/>
        <v>26367.5</v>
      </c>
      <c r="N356" s="19">
        <f t="shared" si="346"/>
        <v>0.64259254746179906</v>
      </c>
      <c r="O356" s="13">
        <v>0</v>
      </c>
      <c r="P356" s="5"/>
      <c r="Q356" s="5">
        <f t="shared" si="332"/>
        <v>210000</v>
      </c>
      <c r="R356" s="5">
        <f t="shared" si="333"/>
        <v>0</v>
      </c>
      <c r="S356" s="19">
        <f t="shared" si="347"/>
        <v>0</v>
      </c>
      <c r="T356" s="17"/>
      <c r="U356" s="4"/>
      <c r="V356" s="101">
        <f t="shared" si="324"/>
        <v>0</v>
      </c>
      <c r="W356" s="101">
        <f t="shared" si="325"/>
        <v>0</v>
      </c>
      <c r="X356" s="101">
        <f t="shared" si="340"/>
        <v>0</v>
      </c>
      <c r="Y356" s="101">
        <f t="shared" si="349"/>
        <v>0</v>
      </c>
      <c r="Z356" s="101">
        <f t="shared" si="341"/>
        <v>0</v>
      </c>
      <c r="AA356" s="101">
        <f t="shared" si="350"/>
        <v>0</v>
      </c>
    </row>
    <row r="357" spans="1:27" ht="15.75" x14ac:dyDescent="0.25">
      <c r="A357" s="1">
        <v>2028</v>
      </c>
      <c r="B357" s="1">
        <v>2</v>
      </c>
      <c r="C357" s="3">
        <v>46844</v>
      </c>
      <c r="D357" s="3">
        <v>46934</v>
      </c>
      <c r="E357" s="25">
        <v>0</v>
      </c>
      <c r="F357" s="21"/>
      <c r="G357" s="21">
        <f t="shared" si="343"/>
        <v>750000</v>
      </c>
      <c r="H357" s="21">
        <f t="shared" si="344"/>
        <v>0</v>
      </c>
      <c r="I357" s="28">
        <f t="shared" ref="I357:I358" si="352">H357/G357</f>
        <v>0</v>
      </c>
      <c r="J357" s="13">
        <v>0</v>
      </c>
      <c r="K357" s="5"/>
      <c r="L357" s="5">
        <f t="shared" si="351"/>
        <v>41033</v>
      </c>
      <c r="M357" s="5">
        <f t="shared" si="345"/>
        <v>26367.5</v>
      </c>
      <c r="N357" s="19">
        <f t="shared" si="346"/>
        <v>0.64259254746179906</v>
      </c>
      <c r="O357" s="13">
        <v>0</v>
      </c>
      <c r="P357" s="5"/>
      <c r="Q357" s="5">
        <f t="shared" si="332"/>
        <v>210000</v>
      </c>
      <c r="R357" s="5">
        <f t="shared" si="333"/>
        <v>0</v>
      </c>
      <c r="S357" s="19">
        <f t="shared" si="347"/>
        <v>0</v>
      </c>
      <c r="T357" s="17"/>
      <c r="U357" s="4"/>
      <c r="V357" s="101">
        <f t="shared" si="324"/>
        <v>0</v>
      </c>
      <c r="W357" s="101">
        <f t="shared" si="325"/>
        <v>0</v>
      </c>
      <c r="X357" s="101">
        <f t="shared" si="340"/>
        <v>0</v>
      </c>
      <c r="Y357" s="101">
        <f t="shared" si="349"/>
        <v>0</v>
      </c>
      <c r="Z357" s="101">
        <f t="shared" si="341"/>
        <v>0</v>
      </c>
      <c r="AA357" s="101">
        <f t="shared" si="350"/>
        <v>0</v>
      </c>
    </row>
    <row r="358" spans="1:27" ht="15.75" x14ac:dyDescent="0.25">
      <c r="A358" s="1">
        <v>2028</v>
      </c>
      <c r="B358" s="1">
        <v>3</v>
      </c>
      <c r="C358" s="3">
        <v>46935</v>
      </c>
      <c r="D358" s="3">
        <v>47026</v>
      </c>
      <c r="E358" s="25">
        <v>0</v>
      </c>
      <c r="F358" s="21"/>
      <c r="G358" s="21">
        <f t="shared" si="343"/>
        <v>750000</v>
      </c>
      <c r="H358" s="21">
        <f>SUM(H357+F358)</f>
        <v>0</v>
      </c>
      <c r="I358" s="28">
        <f t="shared" si="352"/>
        <v>0</v>
      </c>
      <c r="J358" s="13">
        <v>0</v>
      </c>
      <c r="K358" s="18"/>
      <c r="L358" s="18">
        <f t="shared" si="351"/>
        <v>41033</v>
      </c>
      <c r="M358" s="18">
        <f t="shared" si="345"/>
        <v>26367.5</v>
      </c>
      <c r="N358" s="19">
        <f t="shared" si="346"/>
        <v>0.64259254746179906</v>
      </c>
      <c r="O358" s="13">
        <v>0</v>
      </c>
      <c r="P358" s="18"/>
      <c r="Q358" s="18">
        <f t="shared" si="332"/>
        <v>210000</v>
      </c>
      <c r="R358" s="18">
        <f t="shared" si="333"/>
        <v>0</v>
      </c>
      <c r="S358" s="19">
        <f t="shared" si="347"/>
        <v>0</v>
      </c>
      <c r="T358" s="17"/>
      <c r="U358" s="4"/>
      <c r="V358" s="101">
        <f t="shared" si="324"/>
        <v>0</v>
      </c>
      <c r="W358" s="101">
        <f t="shared" si="325"/>
        <v>0</v>
      </c>
      <c r="X358" s="101">
        <f t="shared" si="340"/>
        <v>0</v>
      </c>
      <c r="Y358" s="101">
        <f t="shared" si="349"/>
        <v>0</v>
      </c>
      <c r="Z358" s="101">
        <f t="shared" si="341"/>
        <v>0</v>
      </c>
      <c r="AA358" s="101">
        <f t="shared" si="350"/>
        <v>0</v>
      </c>
    </row>
    <row r="359" spans="1:27" ht="15.75" thickBot="1" x14ac:dyDescent="0.3">
      <c r="A359" s="40" t="s">
        <v>12</v>
      </c>
      <c r="B359" s="40"/>
      <c r="C359" s="40"/>
      <c r="D359" s="41"/>
      <c r="E359" s="42">
        <v>750000</v>
      </c>
      <c r="F359" s="38">
        <f>SUM(F335:F358)</f>
        <v>0</v>
      </c>
      <c r="G359" s="38">
        <f>G358</f>
        <v>750000</v>
      </c>
      <c r="H359" s="39">
        <f>H358</f>
        <v>0</v>
      </c>
      <c r="I359" s="49">
        <f>H359/G359</f>
        <v>0</v>
      </c>
      <c r="J359" s="43">
        <v>41033</v>
      </c>
      <c r="K359" s="50">
        <f>SUM(K335:K358)</f>
        <v>26367.5</v>
      </c>
      <c r="L359" s="44">
        <f>L358</f>
        <v>41033</v>
      </c>
      <c r="M359" s="45">
        <f>M358</f>
        <v>26367.5</v>
      </c>
      <c r="N359" s="46">
        <f>M359/L359</f>
        <v>0.64259254746179906</v>
      </c>
      <c r="O359" s="43">
        <v>210000</v>
      </c>
      <c r="P359" s="50">
        <f>SUM(P335:P358)</f>
        <v>0</v>
      </c>
      <c r="Q359" s="44">
        <f>Q358</f>
        <v>210000</v>
      </c>
      <c r="R359" s="45">
        <f>R358</f>
        <v>0</v>
      </c>
      <c r="S359" s="46">
        <f t="shared" si="347"/>
        <v>0</v>
      </c>
      <c r="T359" s="47">
        <f>SUM(T335:T358)</f>
        <v>6</v>
      </c>
      <c r="U359" s="47">
        <f>SUM(U335:U358)</f>
        <v>0</v>
      </c>
      <c r="V359" s="101">
        <f t="shared" si="324"/>
        <v>6</v>
      </c>
      <c r="W359" s="101">
        <f t="shared" si="325"/>
        <v>0</v>
      </c>
      <c r="X359" s="101">
        <f t="shared" si="340"/>
        <v>6</v>
      </c>
      <c r="Y359" s="101">
        <f t="shared" si="349"/>
        <v>0</v>
      </c>
      <c r="Z359" s="101">
        <f t="shared" si="341"/>
        <v>6</v>
      </c>
      <c r="AA359" s="101">
        <f t="shared" si="350"/>
        <v>0</v>
      </c>
    </row>
    <row r="360" spans="1:27" ht="15.75" thickTop="1" x14ac:dyDescent="0.25"/>
    <row r="362" spans="1:27" x14ac:dyDescent="0.25">
      <c r="A362" s="181" t="s">
        <v>46</v>
      </c>
      <c r="B362" s="181"/>
      <c r="C362" s="181"/>
      <c r="D362" s="181"/>
      <c r="E362" s="181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181"/>
      <c r="S362" s="181"/>
      <c r="T362" s="181"/>
      <c r="U362" s="181"/>
      <c r="V362" s="181"/>
      <c r="W362" s="181"/>
      <c r="X362" s="181"/>
      <c r="Y362" s="181"/>
      <c r="Z362" s="181"/>
      <c r="AA362" s="181"/>
    </row>
    <row r="363" spans="1:27" ht="15.75" thickBot="1" x14ac:dyDescent="0.3">
      <c r="A363" s="170" t="s">
        <v>0</v>
      </c>
      <c r="B363" s="171"/>
      <c r="C363" s="171"/>
      <c r="D363" s="171"/>
      <c r="E363" s="172" t="s">
        <v>22</v>
      </c>
      <c r="F363" s="172"/>
      <c r="G363" s="172"/>
      <c r="H363" s="172"/>
      <c r="I363" s="173"/>
      <c r="J363" s="174" t="s">
        <v>21</v>
      </c>
      <c r="K363" s="175"/>
      <c r="L363" s="175"/>
      <c r="M363" s="175"/>
      <c r="N363" s="176"/>
      <c r="O363" s="182" t="s">
        <v>149</v>
      </c>
      <c r="P363" s="182"/>
      <c r="Q363" s="182"/>
      <c r="R363" s="182"/>
      <c r="S363" s="182"/>
      <c r="T363" s="170"/>
      <c r="U363" s="177"/>
      <c r="V363" s="178" t="s">
        <v>77</v>
      </c>
      <c r="W363" s="179"/>
      <c r="X363" s="179"/>
      <c r="Y363" s="179"/>
      <c r="Z363" s="179"/>
      <c r="AA363" s="180"/>
    </row>
    <row r="364" spans="1:27" ht="105.75" thickTop="1" x14ac:dyDescent="0.25">
      <c r="A364" s="9" t="s">
        <v>1</v>
      </c>
      <c r="B364" s="9" t="s">
        <v>2</v>
      </c>
      <c r="C364" s="9" t="s">
        <v>3</v>
      </c>
      <c r="D364" s="11" t="s">
        <v>9</v>
      </c>
      <c r="E364" s="22" t="s">
        <v>4</v>
      </c>
      <c r="F364" s="23" t="s">
        <v>6</v>
      </c>
      <c r="G364" s="23" t="s">
        <v>5</v>
      </c>
      <c r="H364" s="23" t="s">
        <v>7</v>
      </c>
      <c r="I364" s="26" t="s">
        <v>8</v>
      </c>
      <c r="J364" s="29" t="s">
        <v>4</v>
      </c>
      <c r="K364" s="30" t="s">
        <v>6</v>
      </c>
      <c r="L364" s="30" t="s">
        <v>5</v>
      </c>
      <c r="M364" s="30" t="s">
        <v>7</v>
      </c>
      <c r="N364" s="31" t="s">
        <v>8</v>
      </c>
      <c r="O364" s="108" t="s">
        <v>4</v>
      </c>
      <c r="P364" s="109" t="s">
        <v>6</v>
      </c>
      <c r="Q364" s="109" t="s">
        <v>5</v>
      </c>
      <c r="R364" s="109" t="s">
        <v>7</v>
      </c>
      <c r="S364" s="110" t="s">
        <v>8</v>
      </c>
      <c r="T364" s="15" t="s">
        <v>10</v>
      </c>
      <c r="U364" s="10" t="s">
        <v>11</v>
      </c>
      <c r="V364" s="113" t="s">
        <v>78</v>
      </c>
      <c r="W364" s="113" t="s">
        <v>79</v>
      </c>
      <c r="X364" s="113" t="s">
        <v>80</v>
      </c>
      <c r="Y364" s="113" t="s">
        <v>81</v>
      </c>
      <c r="Z364" s="113" t="s">
        <v>82</v>
      </c>
      <c r="AA364" s="113" t="s">
        <v>83</v>
      </c>
    </row>
    <row r="365" spans="1:27" ht="15.75" x14ac:dyDescent="0.25">
      <c r="A365" s="68">
        <v>2022</v>
      </c>
      <c r="B365" s="68">
        <v>4</v>
      </c>
      <c r="C365" s="69">
        <v>44835</v>
      </c>
      <c r="D365" s="69">
        <v>44926</v>
      </c>
      <c r="E365" s="70">
        <v>0</v>
      </c>
      <c r="F365" s="70">
        <v>0</v>
      </c>
      <c r="G365" s="70">
        <v>0</v>
      </c>
      <c r="H365" s="70">
        <v>0</v>
      </c>
      <c r="I365" s="71">
        <v>0</v>
      </c>
      <c r="J365" s="70">
        <v>0</v>
      </c>
      <c r="K365" s="70">
        <v>0</v>
      </c>
      <c r="L365" s="70">
        <v>0</v>
      </c>
      <c r="M365" s="70">
        <v>0</v>
      </c>
      <c r="N365" s="71">
        <v>0</v>
      </c>
      <c r="O365" s="70">
        <v>0</v>
      </c>
      <c r="P365" s="70">
        <v>0</v>
      </c>
      <c r="Q365" s="70">
        <v>0</v>
      </c>
      <c r="R365" s="70">
        <v>0</v>
      </c>
      <c r="S365" s="71">
        <v>0</v>
      </c>
      <c r="T365" s="72">
        <v>0</v>
      </c>
      <c r="U365" s="73">
        <v>0</v>
      </c>
      <c r="V365" s="102">
        <f t="shared" ref="V365:AA365" si="353">T365</f>
        <v>0</v>
      </c>
      <c r="W365" s="102">
        <f t="shared" si="353"/>
        <v>0</v>
      </c>
      <c r="X365" s="102">
        <f t="shared" si="353"/>
        <v>0</v>
      </c>
      <c r="Y365" s="102">
        <f t="shared" si="353"/>
        <v>0</v>
      </c>
      <c r="Z365" s="102">
        <f t="shared" si="353"/>
        <v>0</v>
      </c>
      <c r="AA365" s="102">
        <f t="shared" si="353"/>
        <v>0</v>
      </c>
    </row>
    <row r="366" spans="1:27" ht="15.75" x14ac:dyDescent="0.25">
      <c r="A366" s="68">
        <v>2023</v>
      </c>
      <c r="B366" s="68">
        <v>1</v>
      </c>
      <c r="C366" s="69">
        <v>44927</v>
      </c>
      <c r="D366" s="69">
        <v>45016</v>
      </c>
      <c r="E366" s="70">
        <v>0</v>
      </c>
      <c r="F366" s="70">
        <v>0</v>
      </c>
      <c r="G366" s="70">
        <v>0</v>
      </c>
      <c r="H366" s="70">
        <v>0</v>
      </c>
      <c r="I366" s="71">
        <v>0</v>
      </c>
      <c r="J366" s="70">
        <v>0</v>
      </c>
      <c r="K366" s="70">
        <v>0</v>
      </c>
      <c r="L366" s="70">
        <v>0</v>
      </c>
      <c r="M366" s="70">
        <v>0</v>
      </c>
      <c r="N366" s="71">
        <v>0</v>
      </c>
      <c r="O366" s="70">
        <v>0</v>
      </c>
      <c r="P366" s="70">
        <v>0</v>
      </c>
      <c r="Q366" s="70">
        <v>0</v>
      </c>
      <c r="R366" s="70">
        <v>0</v>
      </c>
      <c r="S366" s="71">
        <v>0</v>
      </c>
      <c r="T366" s="72">
        <v>0</v>
      </c>
      <c r="U366" s="73">
        <v>0</v>
      </c>
      <c r="V366" s="102">
        <f t="shared" ref="V366:V389" si="354">T366</f>
        <v>0</v>
      </c>
      <c r="W366" s="102">
        <f t="shared" ref="W366:W389" si="355">U366</f>
        <v>0</v>
      </c>
      <c r="X366" s="102">
        <f t="shared" ref="X366:X368" si="356">V366</f>
        <v>0</v>
      </c>
      <c r="Y366" s="102">
        <f t="shared" ref="Y366:Y374" si="357">W366</f>
        <v>0</v>
      </c>
      <c r="Z366" s="102">
        <f t="shared" ref="Z366:Z368" si="358">X366</f>
        <v>0</v>
      </c>
      <c r="AA366" s="102">
        <f t="shared" ref="AA366:AA374" si="359">Y366</f>
        <v>0</v>
      </c>
    </row>
    <row r="367" spans="1:27" s="134" customFormat="1" ht="15.75" x14ac:dyDescent="0.25">
      <c r="A367" s="115">
        <v>2023</v>
      </c>
      <c r="B367" s="115">
        <v>2</v>
      </c>
      <c r="C367" s="116">
        <v>45017</v>
      </c>
      <c r="D367" s="116">
        <v>45107</v>
      </c>
      <c r="E367" s="126">
        <v>0</v>
      </c>
      <c r="F367" s="118">
        <v>0</v>
      </c>
      <c r="G367" s="118">
        <f>E367</f>
        <v>0</v>
      </c>
      <c r="H367" s="118">
        <f>SUM(F367+0)</f>
        <v>0</v>
      </c>
      <c r="I367" s="127">
        <v>0</v>
      </c>
      <c r="J367" s="128">
        <v>0</v>
      </c>
      <c r="K367" s="129">
        <v>0</v>
      </c>
      <c r="L367" s="130">
        <f>J367</f>
        <v>0</v>
      </c>
      <c r="M367" s="129">
        <f>SUM(K367+0)</f>
        <v>0</v>
      </c>
      <c r="N367" s="131">
        <v>0</v>
      </c>
      <c r="O367" s="128">
        <v>0</v>
      </c>
      <c r="P367" s="129">
        <v>0</v>
      </c>
      <c r="Q367" s="130">
        <f>O367</f>
        <v>0</v>
      </c>
      <c r="R367" s="129">
        <f>SUM(P367+0)</f>
        <v>0</v>
      </c>
      <c r="S367" s="131">
        <v>0</v>
      </c>
      <c r="T367" s="132">
        <v>0</v>
      </c>
      <c r="U367" s="133">
        <v>0</v>
      </c>
      <c r="V367" s="114">
        <f t="shared" si="354"/>
        <v>0</v>
      </c>
      <c r="W367" s="114">
        <f t="shared" si="355"/>
        <v>0</v>
      </c>
      <c r="X367" s="114">
        <f t="shared" si="356"/>
        <v>0</v>
      </c>
      <c r="Y367" s="114">
        <f t="shared" si="357"/>
        <v>0</v>
      </c>
      <c r="Z367" s="114">
        <f t="shared" si="358"/>
        <v>0</v>
      </c>
      <c r="AA367" s="114">
        <f t="shared" si="359"/>
        <v>0</v>
      </c>
    </row>
    <row r="368" spans="1:27" ht="15.75" x14ac:dyDescent="0.25">
      <c r="A368" s="68">
        <v>2023</v>
      </c>
      <c r="B368" s="68">
        <v>3</v>
      </c>
      <c r="C368" s="69">
        <v>45108</v>
      </c>
      <c r="D368" s="69">
        <v>45199</v>
      </c>
      <c r="E368" s="79"/>
      <c r="F368" s="80"/>
      <c r="G368" s="80">
        <f t="shared" ref="G368:G369" si="360">G367+E368</f>
        <v>0</v>
      </c>
      <c r="H368" s="80">
        <f t="shared" ref="H368:H372" si="361">SUM(H367+F368)</f>
        <v>0</v>
      </c>
      <c r="I368" s="81">
        <v>0</v>
      </c>
      <c r="J368" s="82"/>
      <c r="K368" s="83"/>
      <c r="L368" s="83">
        <f>L367+J368</f>
        <v>0</v>
      </c>
      <c r="M368" s="83">
        <f>SUM(M367+K368)</f>
        <v>0</v>
      </c>
      <c r="N368" s="85">
        <v>0</v>
      </c>
      <c r="O368" s="82">
        <v>0</v>
      </c>
      <c r="P368" s="83"/>
      <c r="Q368" s="83">
        <f t="shared" ref="Q368:Q388" si="362">Q367+O368</f>
        <v>0</v>
      </c>
      <c r="R368" s="83">
        <f t="shared" ref="R368:R388" si="363">SUM(R367+P368)</f>
        <v>0</v>
      </c>
      <c r="S368" s="85">
        <v>0</v>
      </c>
      <c r="T368" s="72">
        <v>0</v>
      </c>
      <c r="U368" s="73">
        <v>0</v>
      </c>
      <c r="V368" s="102">
        <f t="shared" si="354"/>
        <v>0</v>
      </c>
      <c r="W368" s="102">
        <f t="shared" si="355"/>
        <v>0</v>
      </c>
      <c r="X368" s="102">
        <f t="shared" si="356"/>
        <v>0</v>
      </c>
      <c r="Y368" s="102">
        <f t="shared" si="357"/>
        <v>0</v>
      </c>
      <c r="Z368" s="102">
        <f t="shared" si="358"/>
        <v>0</v>
      </c>
      <c r="AA368" s="102">
        <f t="shared" si="359"/>
        <v>0</v>
      </c>
    </row>
    <row r="369" spans="1:27" ht="15.75" x14ac:dyDescent="0.25">
      <c r="A369" s="68">
        <v>2023</v>
      </c>
      <c r="B369" s="68">
        <v>4</v>
      </c>
      <c r="C369" s="69">
        <v>45200</v>
      </c>
      <c r="D369" s="69">
        <v>45291</v>
      </c>
      <c r="E369" s="79">
        <f>$E$389/7</f>
        <v>107142.85714285714</v>
      </c>
      <c r="F369" s="80">
        <v>0</v>
      </c>
      <c r="G369" s="80">
        <f t="shared" si="360"/>
        <v>107142.85714285714</v>
      </c>
      <c r="H369" s="80">
        <f t="shared" si="361"/>
        <v>0</v>
      </c>
      <c r="I369" s="81">
        <f t="shared" ref="I369:I385" si="364">H369/G369</f>
        <v>0</v>
      </c>
      <c r="J369" s="82">
        <f>$J$389/7</f>
        <v>6000</v>
      </c>
      <c r="K369" s="83">
        <v>0</v>
      </c>
      <c r="L369" s="83">
        <f t="shared" ref="L369:L372" si="365">L368+J369</f>
        <v>6000</v>
      </c>
      <c r="M369" s="83">
        <f t="shared" ref="M369:M371" si="366">SUM(M368+K369)</f>
        <v>0</v>
      </c>
      <c r="N369" s="85">
        <f t="shared" ref="N369:N372" si="367">M369/L369</f>
        <v>0</v>
      </c>
      <c r="O369" s="82">
        <v>0</v>
      </c>
      <c r="P369" s="83">
        <v>0</v>
      </c>
      <c r="Q369" s="83">
        <f t="shared" si="362"/>
        <v>0</v>
      </c>
      <c r="R369" s="83">
        <f t="shared" si="363"/>
        <v>0</v>
      </c>
      <c r="S369" s="85">
        <v>0</v>
      </c>
      <c r="T369" s="72">
        <v>0</v>
      </c>
      <c r="U369" s="73">
        <v>0</v>
      </c>
      <c r="V369" s="102">
        <f t="shared" si="354"/>
        <v>0</v>
      </c>
      <c r="W369" s="102">
        <f t="shared" si="355"/>
        <v>0</v>
      </c>
      <c r="X369" s="102">
        <f>V369</f>
        <v>0</v>
      </c>
      <c r="Y369" s="102">
        <f t="shared" si="357"/>
        <v>0</v>
      </c>
      <c r="Z369" s="102">
        <f>X369</f>
        <v>0</v>
      </c>
      <c r="AA369" s="102">
        <f t="shared" si="359"/>
        <v>0</v>
      </c>
    </row>
    <row r="370" spans="1:27" ht="15.75" x14ac:dyDescent="0.25">
      <c r="A370" s="68">
        <v>2024</v>
      </c>
      <c r="B370" s="68">
        <v>1</v>
      </c>
      <c r="C370" s="69">
        <v>45292</v>
      </c>
      <c r="D370" s="69">
        <v>45382</v>
      </c>
      <c r="E370" s="79">
        <f t="shared" ref="E370:E375" si="368">$E$389/7</f>
        <v>107142.85714285714</v>
      </c>
      <c r="F370" s="80">
        <v>0</v>
      </c>
      <c r="G370" s="80">
        <f>G369+E370</f>
        <v>214285.71428571429</v>
      </c>
      <c r="H370" s="80">
        <f t="shared" si="361"/>
        <v>0</v>
      </c>
      <c r="I370" s="81">
        <f t="shared" si="364"/>
        <v>0</v>
      </c>
      <c r="J370" s="82">
        <f t="shared" ref="J370:J375" si="369">$J$389/7</f>
        <v>6000</v>
      </c>
      <c r="K370" s="83">
        <v>0</v>
      </c>
      <c r="L370" s="83">
        <f t="shared" si="365"/>
        <v>12000</v>
      </c>
      <c r="M370" s="83">
        <f t="shared" si="366"/>
        <v>0</v>
      </c>
      <c r="N370" s="85">
        <f t="shared" si="367"/>
        <v>0</v>
      </c>
      <c r="O370" s="82"/>
      <c r="P370" s="83">
        <v>0</v>
      </c>
      <c r="Q370" s="83">
        <f t="shared" si="362"/>
        <v>0</v>
      </c>
      <c r="R370" s="83">
        <f t="shared" si="363"/>
        <v>0</v>
      </c>
      <c r="S370" s="85">
        <v>0</v>
      </c>
      <c r="T370" s="72">
        <v>0</v>
      </c>
      <c r="U370" s="73">
        <v>0</v>
      </c>
      <c r="V370" s="102">
        <f t="shared" si="354"/>
        <v>0</v>
      </c>
      <c r="W370" s="102">
        <f t="shared" si="355"/>
        <v>0</v>
      </c>
      <c r="X370" s="102">
        <f t="shared" ref="X370:X389" si="370">V370</f>
        <v>0</v>
      </c>
      <c r="Y370" s="102">
        <f t="shared" si="357"/>
        <v>0</v>
      </c>
      <c r="Z370" s="102">
        <f t="shared" ref="Z370:Z389" si="371">X370</f>
        <v>0</v>
      </c>
      <c r="AA370" s="102">
        <f t="shared" si="359"/>
        <v>0</v>
      </c>
    </row>
    <row r="371" spans="1:27" ht="15.75" x14ac:dyDescent="0.25">
      <c r="A371" s="68">
        <v>2024</v>
      </c>
      <c r="B371" s="68">
        <v>2</v>
      </c>
      <c r="C371" s="69">
        <v>45383</v>
      </c>
      <c r="D371" s="69">
        <v>45473</v>
      </c>
      <c r="E371" s="79">
        <f t="shared" si="368"/>
        <v>107142.85714285714</v>
      </c>
      <c r="F371" s="80">
        <v>0</v>
      </c>
      <c r="G371" s="80">
        <f t="shared" ref="G371:G372" si="372">G370+E371</f>
        <v>321428.57142857142</v>
      </c>
      <c r="H371" s="80">
        <f t="shared" si="361"/>
        <v>0</v>
      </c>
      <c r="I371" s="81">
        <f t="shared" si="364"/>
        <v>0</v>
      </c>
      <c r="J371" s="82">
        <f t="shared" si="369"/>
        <v>6000</v>
      </c>
      <c r="K371" s="83">
        <v>0</v>
      </c>
      <c r="L371" s="83">
        <f t="shared" si="365"/>
        <v>18000</v>
      </c>
      <c r="M371" s="83">
        <f t="shared" si="366"/>
        <v>0</v>
      </c>
      <c r="N371" s="85">
        <f t="shared" si="367"/>
        <v>0</v>
      </c>
      <c r="O371" s="82">
        <v>0</v>
      </c>
      <c r="P371" s="83">
        <v>0</v>
      </c>
      <c r="Q371" s="83">
        <f t="shared" si="362"/>
        <v>0</v>
      </c>
      <c r="R371" s="83">
        <f t="shared" si="363"/>
        <v>0</v>
      </c>
      <c r="S371" s="85">
        <v>0</v>
      </c>
      <c r="T371" s="72">
        <v>0</v>
      </c>
      <c r="U371" s="73">
        <v>0</v>
      </c>
      <c r="V371" s="102">
        <f t="shared" si="354"/>
        <v>0</v>
      </c>
      <c r="W371" s="102">
        <f t="shared" si="355"/>
        <v>0</v>
      </c>
      <c r="X371" s="102">
        <f t="shared" si="370"/>
        <v>0</v>
      </c>
      <c r="Y371" s="102">
        <f t="shared" si="357"/>
        <v>0</v>
      </c>
      <c r="Z371" s="102">
        <f t="shared" si="371"/>
        <v>0</v>
      </c>
      <c r="AA371" s="102">
        <f t="shared" si="359"/>
        <v>0</v>
      </c>
    </row>
    <row r="372" spans="1:27" ht="15.75" x14ac:dyDescent="0.25">
      <c r="A372" s="68">
        <v>2024</v>
      </c>
      <c r="B372" s="68">
        <v>3</v>
      </c>
      <c r="C372" s="69">
        <v>45474</v>
      </c>
      <c r="D372" s="69">
        <v>45565</v>
      </c>
      <c r="E372" s="79">
        <f t="shared" si="368"/>
        <v>107142.85714285714</v>
      </c>
      <c r="F372" s="80">
        <v>0</v>
      </c>
      <c r="G372" s="80">
        <f t="shared" si="372"/>
        <v>428571.42857142858</v>
      </c>
      <c r="H372" s="80">
        <f t="shared" si="361"/>
        <v>0</v>
      </c>
      <c r="I372" s="81">
        <f t="shared" si="364"/>
        <v>0</v>
      </c>
      <c r="J372" s="82">
        <f t="shared" si="369"/>
        <v>6000</v>
      </c>
      <c r="K372" s="83">
        <v>0</v>
      </c>
      <c r="L372" s="83">
        <f t="shared" si="365"/>
        <v>24000</v>
      </c>
      <c r="M372" s="83">
        <f>SUM(M371+K372)</f>
        <v>0</v>
      </c>
      <c r="N372" s="85">
        <f t="shared" si="367"/>
        <v>0</v>
      </c>
      <c r="O372" s="82">
        <v>0</v>
      </c>
      <c r="P372" s="83">
        <v>0</v>
      </c>
      <c r="Q372" s="83">
        <f t="shared" si="362"/>
        <v>0</v>
      </c>
      <c r="R372" s="83">
        <f t="shared" si="363"/>
        <v>0</v>
      </c>
      <c r="S372" s="85">
        <v>0</v>
      </c>
      <c r="T372" s="72">
        <v>0</v>
      </c>
      <c r="U372" s="73">
        <v>0</v>
      </c>
      <c r="V372" s="102">
        <f t="shared" si="354"/>
        <v>0</v>
      </c>
      <c r="W372" s="102">
        <f t="shared" si="355"/>
        <v>0</v>
      </c>
      <c r="X372" s="102">
        <f t="shared" si="370"/>
        <v>0</v>
      </c>
      <c r="Y372" s="102">
        <f t="shared" si="357"/>
        <v>0</v>
      </c>
      <c r="Z372" s="102">
        <f t="shared" si="371"/>
        <v>0</v>
      </c>
      <c r="AA372" s="102">
        <f t="shared" si="359"/>
        <v>0</v>
      </c>
    </row>
    <row r="373" spans="1:27" ht="15.75" x14ac:dyDescent="0.25">
      <c r="A373" s="1">
        <v>2024</v>
      </c>
      <c r="B373" s="1">
        <v>4</v>
      </c>
      <c r="C373" s="3">
        <v>45566</v>
      </c>
      <c r="D373" s="3">
        <v>45657</v>
      </c>
      <c r="E373" s="24">
        <f t="shared" si="368"/>
        <v>107142.85714285714</v>
      </c>
      <c r="F373" s="20"/>
      <c r="G373" s="20">
        <f>G372+E373</f>
        <v>535714.28571428568</v>
      </c>
      <c r="H373" s="20">
        <f>SUM(H372+F373)</f>
        <v>0</v>
      </c>
      <c r="I373" s="27">
        <f t="shared" si="364"/>
        <v>0</v>
      </c>
      <c r="J373" s="12">
        <f t="shared" si="369"/>
        <v>6000</v>
      </c>
      <c r="K373" s="8"/>
      <c r="L373" s="8">
        <f>L372+J373</f>
        <v>30000</v>
      </c>
      <c r="M373" s="8">
        <f>SUM(M372+K373)</f>
        <v>0</v>
      </c>
      <c r="N373" s="19">
        <f>M373/L373</f>
        <v>0</v>
      </c>
      <c r="O373" s="12"/>
      <c r="P373" s="8"/>
      <c r="Q373" s="8">
        <f t="shared" si="362"/>
        <v>0</v>
      </c>
      <c r="R373" s="8">
        <f t="shared" si="363"/>
        <v>0</v>
      </c>
      <c r="S373" s="19">
        <v>0</v>
      </c>
      <c r="T373" s="16">
        <v>0</v>
      </c>
      <c r="U373" s="2"/>
      <c r="V373" s="101">
        <f t="shared" si="354"/>
        <v>0</v>
      </c>
      <c r="W373" s="101">
        <f t="shared" si="355"/>
        <v>0</v>
      </c>
      <c r="X373" s="101">
        <f t="shared" si="370"/>
        <v>0</v>
      </c>
      <c r="Y373" s="101">
        <f t="shared" si="357"/>
        <v>0</v>
      </c>
      <c r="Z373" s="101">
        <f t="shared" si="371"/>
        <v>0</v>
      </c>
      <c r="AA373" s="101">
        <f t="shared" si="359"/>
        <v>0</v>
      </c>
    </row>
    <row r="374" spans="1:27" ht="15.75" x14ac:dyDescent="0.25">
      <c r="A374" s="1">
        <v>2025</v>
      </c>
      <c r="B374" s="1">
        <v>1</v>
      </c>
      <c r="C374" s="3">
        <v>45658</v>
      </c>
      <c r="D374" s="3">
        <v>45747</v>
      </c>
      <c r="E374" s="24">
        <f t="shared" si="368"/>
        <v>107142.85714285714</v>
      </c>
      <c r="F374" s="20"/>
      <c r="G374" s="20">
        <f t="shared" ref="G374:G388" si="373">G373+E374</f>
        <v>642857.14285714284</v>
      </c>
      <c r="H374" s="20">
        <f t="shared" ref="H374:H387" si="374">SUM(H373+F374)</f>
        <v>0</v>
      </c>
      <c r="I374" s="27">
        <f t="shared" si="364"/>
        <v>0</v>
      </c>
      <c r="J374" s="12">
        <f t="shared" si="369"/>
        <v>6000</v>
      </c>
      <c r="K374" s="8"/>
      <c r="L374" s="8">
        <f>L373+J374</f>
        <v>36000</v>
      </c>
      <c r="M374" s="8">
        <f t="shared" ref="M374:M388" si="375">SUM(M373+K374)</f>
        <v>0</v>
      </c>
      <c r="N374" s="19">
        <f t="shared" ref="N374:N388" si="376">M374/L374</f>
        <v>0</v>
      </c>
      <c r="O374" s="12"/>
      <c r="P374" s="8"/>
      <c r="Q374" s="8">
        <f t="shared" si="362"/>
        <v>0</v>
      </c>
      <c r="R374" s="8">
        <f t="shared" si="363"/>
        <v>0</v>
      </c>
      <c r="S374" s="19">
        <v>0</v>
      </c>
      <c r="T374" s="16">
        <v>0</v>
      </c>
      <c r="U374" s="2"/>
      <c r="V374" s="101">
        <f t="shared" si="354"/>
        <v>0</v>
      </c>
      <c r="W374" s="101">
        <f t="shared" si="355"/>
        <v>0</v>
      </c>
      <c r="X374" s="101">
        <f t="shared" si="370"/>
        <v>0</v>
      </c>
      <c r="Y374" s="101">
        <f t="shared" si="357"/>
        <v>0</v>
      </c>
      <c r="Z374" s="101">
        <f t="shared" si="371"/>
        <v>0</v>
      </c>
      <c r="AA374" s="101">
        <f t="shared" si="359"/>
        <v>0</v>
      </c>
    </row>
    <row r="375" spans="1:27" ht="15.75" x14ac:dyDescent="0.25">
      <c r="A375" s="1">
        <v>2025</v>
      </c>
      <c r="B375" s="1">
        <v>2</v>
      </c>
      <c r="C375" s="3">
        <v>45748</v>
      </c>
      <c r="D375" s="3">
        <v>45838</v>
      </c>
      <c r="E375" s="24">
        <f t="shared" si="368"/>
        <v>107142.85714285714</v>
      </c>
      <c r="F375" s="20"/>
      <c r="G375" s="20">
        <f t="shared" si="373"/>
        <v>750000</v>
      </c>
      <c r="H375" s="20">
        <f t="shared" si="374"/>
        <v>0</v>
      </c>
      <c r="I375" s="27">
        <f t="shared" si="364"/>
        <v>0</v>
      </c>
      <c r="J375" s="12">
        <f t="shared" si="369"/>
        <v>6000</v>
      </c>
      <c r="K375" s="8"/>
      <c r="L375" s="8">
        <f t="shared" ref="L375" si="377">L374+J375</f>
        <v>42000</v>
      </c>
      <c r="M375" s="8">
        <f t="shared" si="375"/>
        <v>0</v>
      </c>
      <c r="N375" s="19">
        <f t="shared" si="376"/>
        <v>0</v>
      </c>
      <c r="O375" s="12">
        <f>O389</f>
        <v>210000</v>
      </c>
      <c r="P375" s="8"/>
      <c r="Q375" s="8">
        <f t="shared" si="362"/>
        <v>210000</v>
      </c>
      <c r="R375" s="8">
        <f t="shared" si="363"/>
        <v>0</v>
      </c>
      <c r="S375" s="19">
        <f t="shared" ref="S375:S389" si="378">R375/Q375</f>
        <v>0</v>
      </c>
      <c r="T375" s="16">
        <v>6</v>
      </c>
      <c r="U375" s="2"/>
      <c r="V375" s="101">
        <f t="shared" si="354"/>
        <v>6</v>
      </c>
      <c r="W375" s="101">
        <f t="shared" si="355"/>
        <v>0</v>
      </c>
      <c r="X375" s="101">
        <f t="shared" si="370"/>
        <v>6</v>
      </c>
      <c r="Y375" s="101">
        <f>W375</f>
        <v>0</v>
      </c>
      <c r="Z375" s="101">
        <f t="shared" si="371"/>
        <v>6</v>
      </c>
      <c r="AA375" s="101">
        <f>Y375</f>
        <v>0</v>
      </c>
    </row>
    <row r="376" spans="1:27" ht="15.75" x14ac:dyDescent="0.25">
      <c r="A376" s="1">
        <v>2025</v>
      </c>
      <c r="B376" s="1">
        <v>3</v>
      </c>
      <c r="C376" s="3">
        <v>45839</v>
      </c>
      <c r="D376" s="3">
        <v>45930</v>
      </c>
      <c r="E376" s="24">
        <v>0</v>
      </c>
      <c r="F376" s="20"/>
      <c r="G376" s="20">
        <f t="shared" si="373"/>
        <v>750000</v>
      </c>
      <c r="H376" s="20">
        <f t="shared" si="374"/>
        <v>0</v>
      </c>
      <c r="I376" s="27">
        <f t="shared" si="364"/>
        <v>0</v>
      </c>
      <c r="J376" s="12">
        <v>0</v>
      </c>
      <c r="K376" s="8"/>
      <c r="L376" s="8">
        <f>L375+J376</f>
        <v>42000</v>
      </c>
      <c r="M376" s="8">
        <f t="shared" si="375"/>
        <v>0</v>
      </c>
      <c r="N376" s="19">
        <f t="shared" si="376"/>
        <v>0</v>
      </c>
      <c r="O376" s="12">
        <v>0</v>
      </c>
      <c r="P376" s="8"/>
      <c r="Q376" s="8">
        <f t="shared" si="362"/>
        <v>210000</v>
      </c>
      <c r="R376" s="8">
        <f t="shared" si="363"/>
        <v>0</v>
      </c>
      <c r="S376" s="19">
        <f t="shared" si="378"/>
        <v>0</v>
      </c>
      <c r="T376" s="16"/>
      <c r="U376" s="2"/>
      <c r="V376" s="101">
        <f t="shared" si="354"/>
        <v>0</v>
      </c>
      <c r="W376" s="101">
        <f t="shared" si="355"/>
        <v>0</v>
      </c>
      <c r="X376" s="101">
        <f t="shared" si="370"/>
        <v>0</v>
      </c>
      <c r="Y376" s="101">
        <f t="shared" ref="Y376:Y389" si="379">W376</f>
        <v>0</v>
      </c>
      <c r="Z376" s="101">
        <f t="shared" si="371"/>
        <v>0</v>
      </c>
      <c r="AA376" s="101">
        <f t="shared" ref="AA376:AA389" si="380">Y376</f>
        <v>0</v>
      </c>
    </row>
    <row r="377" spans="1:27" ht="15.75" x14ac:dyDescent="0.25">
      <c r="A377" s="1">
        <v>2025</v>
      </c>
      <c r="B377" s="1">
        <v>4</v>
      </c>
      <c r="C377" s="3">
        <v>45931</v>
      </c>
      <c r="D377" s="3">
        <v>46022</v>
      </c>
      <c r="E377" s="24">
        <v>0</v>
      </c>
      <c r="F377" s="20"/>
      <c r="G377" s="20">
        <f t="shared" si="373"/>
        <v>750000</v>
      </c>
      <c r="H377" s="20">
        <f t="shared" si="374"/>
        <v>0</v>
      </c>
      <c r="I377" s="27">
        <f t="shared" si="364"/>
        <v>0</v>
      </c>
      <c r="J377" s="12">
        <v>0</v>
      </c>
      <c r="K377" s="8"/>
      <c r="L377" s="8">
        <f t="shared" ref="L377:L388" si="381">L376+J377</f>
        <v>42000</v>
      </c>
      <c r="M377" s="8">
        <f t="shared" si="375"/>
        <v>0</v>
      </c>
      <c r="N377" s="19">
        <f t="shared" si="376"/>
        <v>0</v>
      </c>
      <c r="O377" s="12">
        <v>0</v>
      </c>
      <c r="P377" s="8"/>
      <c r="Q377" s="8">
        <f t="shared" si="362"/>
        <v>210000</v>
      </c>
      <c r="R377" s="8">
        <f t="shared" si="363"/>
        <v>0</v>
      </c>
      <c r="S377" s="19">
        <f t="shared" si="378"/>
        <v>0</v>
      </c>
      <c r="T377" s="16"/>
      <c r="U377" s="2"/>
      <c r="V377" s="101">
        <f t="shared" si="354"/>
        <v>0</v>
      </c>
      <c r="W377" s="101">
        <f t="shared" si="355"/>
        <v>0</v>
      </c>
      <c r="X377" s="101">
        <f t="shared" si="370"/>
        <v>0</v>
      </c>
      <c r="Y377" s="101">
        <f t="shared" si="379"/>
        <v>0</v>
      </c>
      <c r="Z377" s="101">
        <f t="shared" si="371"/>
        <v>0</v>
      </c>
      <c r="AA377" s="101">
        <f t="shared" si="380"/>
        <v>0</v>
      </c>
    </row>
    <row r="378" spans="1:27" ht="15.75" x14ac:dyDescent="0.25">
      <c r="A378" s="1">
        <v>2026</v>
      </c>
      <c r="B378" s="1">
        <v>1</v>
      </c>
      <c r="C378" s="3">
        <v>46023</v>
      </c>
      <c r="D378" s="3">
        <v>46112</v>
      </c>
      <c r="E378" s="24">
        <v>0</v>
      </c>
      <c r="F378" s="20"/>
      <c r="G378" s="20">
        <f t="shared" si="373"/>
        <v>750000</v>
      </c>
      <c r="H378" s="20">
        <f t="shared" si="374"/>
        <v>0</v>
      </c>
      <c r="I378" s="27">
        <f t="shared" si="364"/>
        <v>0</v>
      </c>
      <c r="J378" s="12">
        <v>0</v>
      </c>
      <c r="K378" s="8"/>
      <c r="L378" s="8">
        <f t="shared" si="381"/>
        <v>42000</v>
      </c>
      <c r="M378" s="8">
        <f t="shared" si="375"/>
        <v>0</v>
      </c>
      <c r="N378" s="19">
        <f t="shared" si="376"/>
        <v>0</v>
      </c>
      <c r="O378" s="12">
        <v>0</v>
      </c>
      <c r="P378" s="8"/>
      <c r="Q378" s="8">
        <f t="shared" si="362"/>
        <v>210000</v>
      </c>
      <c r="R378" s="8">
        <f t="shared" si="363"/>
        <v>0</v>
      </c>
      <c r="S378" s="19">
        <f t="shared" si="378"/>
        <v>0</v>
      </c>
      <c r="T378" s="16"/>
      <c r="U378" s="2"/>
      <c r="V378" s="101">
        <f t="shared" si="354"/>
        <v>0</v>
      </c>
      <c r="W378" s="101">
        <f t="shared" si="355"/>
        <v>0</v>
      </c>
      <c r="X378" s="101">
        <f t="shared" si="370"/>
        <v>0</v>
      </c>
      <c r="Y378" s="101">
        <f t="shared" si="379"/>
        <v>0</v>
      </c>
      <c r="Z378" s="101">
        <f t="shared" si="371"/>
        <v>0</v>
      </c>
      <c r="AA378" s="101">
        <f t="shared" si="380"/>
        <v>0</v>
      </c>
    </row>
    <row r="379" spans="1:27" ht="15.75" x14ac:dyDescent="0.25">
      <c r="A379" s="1">
        <v>2026</v>
      </c>
      <c r="B379" s="1">
        <v>2</v>
      </c>
      <c r="C379" s="3">
        <v>46113</v>
      </c>
      <c r="D379" s="3">
        <v>46203</v>
      </c>
      <c r="E379" s="24">
        <v>0</v>
      </c>
      <c r="F379" s="20"/>
      <c r="G379" s="20">
        <f t="shared" si="373"/>
        <v>750000</v>
      </c>
      <c r="H379" s="20">
        <f t="shared" si="374"/>
        <v>0</v>
      </c>
      <c r="I379" s="27">
        <f t="shared" si="364"/>
        <v>0</v>
      </c>
      <c r="J379" s="12">
        <v>0</v>
      </c>
      <c r="K379" s="8"/>
      <c r="L379" s="8">
        <f t="shared" si="381"/>
        <v>42000</v>
      </c>
      <c r="M379" s="8">
        <f t="shared" si="375"/>
        <v>0</v>
      </c>
      <c r="N379" s="19">
        <f t="shared" si="376"/>
        <v>0</v>
      </c>
      <c r="O379" s="12">
        <v>0</v>
      </c>
      <c r="P379" s="8"/>
      <c r="Q379" s="8">
        <f t="shared" si="362"/>
        <v>210000</v>
      </c>
      <c r="R379" s="8">
        <f t="shared" si="363"/>
        <v>0</v>
      </c>
      <c r="S379" s="19">
        <f t="shared" si="378"/>
        <v>0</v>
      </c>
      <c r="T379" s="16"/>
      <c r="U379" s="2"/>
      <c r="V379" s="101">
        <f t="shared" si="354"/>
        <v>0</v>
      </c>
      <c r="W379" s="101">
        <f t="shared" si="355"/>
        <v>0</v>
      </c>
      <c r="X379" s="101">
        <f t="shared" si="370"/>
        <v>0</v>
      </c>
      <c r="Y379" s="101">
        <f t="shared" si="379"/>
        <v>0</v>
      </c>
      <c r="Z379" s="101">
        <f t="shared" si="371"/>
        <v>0</v>
      </c>
      <c r="AA379" s="101">
        <f t="shared" si="380"/>
        <v>0</v>
      </c>
    </row>
    <row r="380" spans="1:27" ht="15.75" x14ac:dyDescent="0.25">
      <c r="A380" s="1">
        <v>2026</v>
      </c>
      <c r="B380" s="1">
        <v>3</v>
      </c>
      <c r="C380" s="3">
        <v>46204</v>
      </c>
      <c r="D380" s="3">
        <v>46295</v>
      </c>
      <c r="E380" s="25">
        <v>0</v>
      </c>
      <c r="F380" s="21"/>
      <c r="G380" s="21">
        <f t="shared" si="373"/>
        <v>750000</v>
      </c>
      <c r="H380" s="21">
        <f t="shared" si="374"/>
        <v>0</v>
      </c>
      <c r="I380" s="28">
        <f t="shared" si="364"/>
        <v>0</v>
      </c>
      <c r="J380" s="13">
        <v>0</v>
      </c>
      <c r="K380" s="5"/>
      <c r="L380" s="5">
        <f t="shared" si="381"/>
        <v>42000</v>
      </c>
      <c r="M380" s="5">
        <f t="shared" si="375"/>
        <v>0</v>
      </c>
      <c r="N380" s="19">
        <f t="shared" si="376"/>
        <v>0</v>
      </c>
      <c r="O380" s="13">
        <v>0</v>
      </c>
      <c r="P380" s="5"/>
      <c r="Q380" s="5">
        <f t="shared" si="362"/>
        <v>210000</v>
      </c>
      <c r="R380" s="5">
        <f t="shared" si="363"/>
        <v>0</v>
      </c>
      <c r="S380" s="19">
        <f t="shared" si="378"/>
        <v>0</v>
      </c>
      <c r="T380" s="17"/>
      <c r="U380" s="4"/>
      <c r="V380" s="101">
        <f t="shared" si="354"/>
        <v>0</v>
      </c>
      <c r="W380" s="101">
        <f t="shared" si="355"/>
        <v>0</v>
      </c>
      <c r="X380" s="101">
        <f t="shared" si="370"/>
        <v>0</v>
      </c>
      <c r="Y380" s="101">
        <f t="shared" si="379"/>
        <v>0</v>
      </c>
      <c r="Z380" s="101">
        <f t="shared" si="371"/>
        <v>0</v>
      </c>
      <c r="AA380" s="101">
        <f t="shared" si="380"/>
        <v>0</v>
      </c>
    </row>
    <row r="381" spans="1:27" ht="15.75" x14ac:dyDescent="0.25">
      <c r="A381" s="1">
        <v>2026</v>
      </c>
      <c r="B381" s="1">
        <v>4</v>
      </c>
      <c r="C381" s="3">
        <v>46296</v>
      </c>
      <c r="D381" s="3">
        <v>46387</v>
      </c>
      <c r="E381" s="25">
        <v>0</v>
      </c>
      <c r="F381" s="21"/>
      <c r="G381" s="21">
        <f t="shared" si="373"/>
        <v>750000</v>
      </c>
      <c r="H381" s="21">
        <f t="shared" si="374"/>
        <v>0</v>
      </c>
      <c r="I381" s="28">
        <f t="shared" si="364"/>
        <v>0</v>
      </c>
      <c r="J381" s="13">
        <v>0</v>
      </c>
      <c r="K381" s="5"/>
      <c r="L381" s="5">
        <f t="shared" si="381"/>
        <v>42000</v>
      </c>
      <c r="M381" s="5">
        <f t="shared" si="375"/>
        <v>0</v>
      </c>
      <c r="N381" s="19">
        <f t="shared" si="376"/>
        <v>0</v>
      </c>
      <c r="O381" s="13">
        <v>0</v>
      </c>
      <c r="P381" s="5"/>
      <c r="Q381" s="5">
        <f t="shared" si="362"/>
        <v>210000</v>
      </c>
      <c r="R381" s="5">
        <f t="shared" si="363"/>
        <v>0</v>
      </c>
      <c r="S381" s="19">
        <f t="shared" si="378"/>
        <v>0</v>
      </c>
      <c r="T381" s="17"/>
      <c r="U381" s="4"/>
      <c r="V381" s="101">
        <f t="shared" si="354"/>
        <v>0</v>
      </c>
      <c r="W381" s="101">
        <f t="shared" si="355"/>
        <v>0</v>
      </c>
      <c r="X381" s="101">
        <f t="shared" si="370"/>
        <v>0</v>
      </c>
      <c r="Y381" s="101">
        <f t="shared" si="379"/>
        <v>0</v>
      </c>
      <c r="Z381" s="101">
        <f t="shared" si="371"/>
        <v>0</v>
      </c>
      <c r="AA381" s="101">
        <f t="shared" si="380"/>
        <v>0</v>
      </c>
    </row>
    <row r="382" spans="1:27" ht="15.75" x14ac:dyDescent="0.25">
      <c r="A382" s="1">
        <v>2027</v>
      </c>
      <c r="B382" s="1">
        <v>1</v>
      </c>
      <c r="C382" s="3">
        <v>46388</v>
      </c>
      <c r="D382" s="3">
        <v>46477</v>
      </c>
      <c r="E382" s="25">
        <v>0</v>
      </c>
      <c r="F382" s="21"/>
      <c r="G382" s="21">
        <f t="shared" si="373"/>
        <v>750000</v>
      </c>
      <c r="H382" s="21">
        <f t="shared" si="374"/>
        <v>0</v>
      </c>
      <c r="I382" s="28">
        <f t="shared" si="364"/>
        <v>0</v>
      </c>
      <c r="J382" s="13">
        <v>0</v>
      </c>
      <c r="K382" s="5"/>
      <c r="L382" s="5">
        <f t="shared" si="381"/>
        <v>42000</v>
      </c>
      <c r="M382" s="5">
        <f t="shared" si="375"/>
        <v>0</v>
      </c>
      <c r="N382" s="19">
        <f t="shared" si="376"/>
        <v>0</v>
      </c>
      <c r="O382" s="13">
        <v>0</v>
      </c>
      <c r="P382" s="5"/>
      <c r="Q382" s="5">
        <f t="shared" si="362"/>
        <v>210000</v>
      </c>
      <c r="R382" s="5">
        <f t="shared" si="363"/>
        <v>0</v>
      </c>
      <c r="S382" s="19">
        <f t="shared" si="378"/>
        <v>0</v>
      </c>
      <c r="T382" s="17"/>
      <c r="U382" s="4"/>
      <c r="V382" s="101">
        <f t="shared" si="354"/>
        <v>0</v>
      </c>
      <c r="W382" s="101">
        <f t="shared" si="355"/>
        <v>0</v>
      </c>
      <c r="X382" s="101">
        <f t="shared" si="370"/>
        <v>0</v>
      </c>
      <c r="Y382" s="101">
        <f t="shared" si="379"/>
        <v>0</v>
      </c>
      <c r="Z382" s="101">
        <f t="shared" si="371"/>
        <v>0</v>
      </c>
      <c r="AA382" s="101">
        <f t="shared" si="380"/>
        <v>0</v>
      </c>
    </row>
    <row r="383" spans="1:27" ht="15.75" x14ac:dyDescent="0.25">
      <c r="A383" s="1">
        <v>2027</v>
      </c>
      <c r="B383" s="1">
        <v>2</v>
      </c>
      <c r="C383" s="3">
        <v>46478</v>
      </c>
      <c r="D383" s="3">
        <v>46568</v>
      </c>
      <c r="E383" s="25">
        <v>0</v>
      </c>
      <c r="F383" s="21"/>
      <c r="G383" s="21">
        <f t="shared" si="373"/>
        <v>750000</v>
      </c>
      <c r="H383" s="21">
        <f t="shared" si="374"/>
        <v>0</v>
      </c>
      <c r="I383" s="28">
        <f t="shared" si="364"/>
        <v>0</v>
      </c>
      <c r="J383" s="13">
        <v>0</v>
      </c>
      <c r="K383" s="5"/>
      <c r="L383" s="5">
        <f t="shared" si="381"/>
        <v>42000</v>
      </c>
      <c r="M383" s="5">
        <f t="shared" si="375"/>
        <v>0</v>
      </c>
      <c r="N383" s="19">
        <f t="shared" si="376"/>
        <v>0</v>
      </c>
      <c r="O383" s="13">
        <v>0</v>
      </c>
      <c r="P383" s="5"/>
      <c r="Q383" s="5">
        <f t="shared" si="362"/>
        <v>210000</v>
      </c>
      <c r="R383" s="5">
        <f t="shared" si="363"/>
        <v>0</v>
      </c>
      <c r="S383" s="19">
        <f t="shared" si="378"/>
        <v>0</v>
      </c>
      <c r="T383" s="17"/>
      <c r="U383" s="4"/>
      <c r="V383" s="101">
        <f t="shared" si="354"/>
        <v>0</v>
      </c>
      <c r="W383" s="101">
        <f t="shared" si="355"/>
        <v>0</v>
      </c>
      <c r="X383" s="101">
        <f t="shared" si="370"/>
        <v>0</v>
      </c>
      <c r="Y383" s="101">
        <f t="shared" si="379"/>
        <v>0</v>
      </c>
      <c r="Z383" s="101">
        <f t="shared" si="371"/>
        <v>0</v>
      </c>
      <c r="AA383" s="101">
        <f t="shared" si="380"/>
        <v>0</v>
      </c>
    </row>
    <row r="384" spans="1:27" ht="15.75" x14ac:dyDescent="0.25">
      <c r="A384" s="1">
        <v>2027</v>
      </c>
      <c r="B384" s="1">
        <v>3</v>
      </c>
      <c r="C384" s="3">
        <v>46569</v>
      </c>
      <c r="D384" s="3">
        <v>46660</v>
      </c>
      <c r="E384" s="25">
        <v>0</v>
      </c>
      <c r="F384" s="21"/>
      <c r="G384" s="21">
        <f t="shared" si="373"/>
        <v>750000</v>
      </c>
      <c r="H384" s="21">
        <f t="shared" si="374"/>
        <v>0</v>
      </c>
      <c r="I384" s="28">
        <f t="shared" si="364"/>
        <v>0</v>
      </c>
      <c r="J384" s="13">
        <v>0</v>
      </c>
      <c r="K384" s="5"/>
      <c r="L384" s="5">
        <f t="shared" si="381"/>
        <v>42000</v>
      </c>
      <c r="M384" s="5">
        <f t="shared" si="375"/>
        <v>0</v>
      </c>
      <c r="N384" s="19">
        <f t="shared" si="376"/>
        <v>0</v>
      </c>
      <c r="O384" s="13">
        <v>0</v>
      </c>
      <c r="P384" s="5"/>
      <c r="Q384" s="5">
        <f t="shared" si="362"/>
        <v>210000</v>
      </c>
      <c r="R384" s="5">
        <f t="shared" si="363"/>
        <v>0</v>
      </c>
      <c r="S384" s="19">
        <f t="shared" si="378"/>
        <v>0</v>
      </c>
      <c r="T384" s="17"/>
      <c r="U384" s="4"/>
      <c r="V384" s="101">
        <f t="shared" si="354"/>
        <v>0</v>
      </c>
      <c r="W384" s="101">
        <f t="shared" si="355"/>
        <v>0</v>
      </c>
      <c r="X384" s="101">
        <f t="shared" si="370"/>
        <v>0</v>
      </c>
      <c r="Y384" s="101">
        <f t="shared" si="379"/>
        <v>0</v>
      </c>
      <c r="Z384" s="101">
        <f t="shared" si="371"/>
        <v>0</v>
      </c>
      <c r="AA384" s="101">
        <f t="shared" si="380"/>
        <v>0</v>
      </c>
    </row>
    <row r="385" spans="1:27" ht="15.75" x14ac:dyDescent="0.25">
      <c r="A385" s="1">
        <v>2027</v>
      </c>
      <c r="B385" s="1">
        <v>4</v>
      </c>
      <c r="C385" s="3">
        <v>46661</v>
      </c>
      <c r="D385" s="3">
        <v>46752</v>
      </c>
      <c r="E385" s="25">
        <v>0</v>
      </c>
      <c r="F385" s="21"/>
      <c r="G385" s="21">
        <f t="shared" si="373"/>
        <v>750000</v>
      </c>
      <c r="H385" s="21">
        <f t="shared" si="374"/>
        <v>0</v>
      </c>
      <c r="I385" s="28">
        <f t="shared" si="364"/>
        <v>0</v>
      </c>
      <c r="J385" s="13">
        <v>0</v>
      </c>
      <c r="K385" s="5"/>
      <c r="L385" s="5">
        <f t="shared" si="381"/>
        <v>42000</v>
      </c>
      <c r="M385" s="5">
        <f t="shared" si="375"/>
        <v>0</v>
      </c>
      <c r="N385" s="19">
        <f t="shared" si="376"/>
        <v>0</v>
      </c>
      <c r="O385" s="13">
        <v>0</v>
      </c>
      <c r="P385" s="5"/>
      <c r="Q385" s="5">
        <f t="shared" si="362"/>
        <v>210000</v>
      </c>
      <c r="R385" s="5">
        <f t="shared" si="363"/>
        <v>0</v>
      </c>
      <c r="S385" s="19">
        <f t="shared" si="378"/>
        <v>0</v>
      </c>
      <c r="T385" s="17"/>
      <c r="U385" s="4"/>
      <c r="V385" s="101">
        <f t="shared" si="354"/>
        <v>0</v>
      </c>
      <c r="W385" s="101">
        <f t="shared" si="355"/>
        <v>0</v>
      </c>
      <c r="X385" s="101">
        <f t="shared" si="370"/>
        <v>0</v>
      </c>
      <c r="Y385" s="101">
        <f t="shared" si="379"/>
        <v>0</v>
      </c>
      <c r="Z385" s="101">
        <f t="shared" si="371"/>
        <v>0</v>
      </c>
      <c r="AA385" s="101">
        <f t="shared" si="380"/>
        <v>0</v>
      </c>
    </row>
    <row r="386" spans="1:27" ht="15.75" x14ac:dyDescent="0.25">
      <c r="A386" s="1">
        <v>2028</v>
      </c>
      <c r="B386" s="1">
        <v>1</v>
      </c>
      <c r="C386" s="3">
        <v>46753</v>
      </c>
      <c r="D386" s="3">
        <v>46843</v>
      </c>
      <c r="E386" s="25">
        <v>0</v>
      </c>
      <c r="F386" s="21"/>
      <c r="G386" s="21">
        <f t="shared" si="373"/>
        <v>750000</v>
      </c>
      <c r="H386" s="21">
        <f t="shared" si="374"/>
        <v>0</v>
      </c>
      <c r="I386" s="28">
        <f>H386/G386</f>
        <v>0</v>
      </c>
      <c r="J386" s="13">
        <v>0</v>
      </c>
      <c r="K386" s="5"/>
      <c r="L386" s="5">
        <f t="shared" si="381"/>
        <v>42000</v>
      </c>
      <c r="M386" s="5">
        <f t="shared" si="375"/>
        <v>0</v>
      </c>
      <c r="N386" s="19">
        <f t="shared" si="376"/>
        <v>0</v>
      </c>
      <c r="O386" s="13">
        <v>0</v>
      </c>
      <c r="P386" s="5"/>
      <c r="Q386" s="5">
        <f t="shared" si="362"/>
        <v>210000</v>
      </c>
      <c r="R386" s="5">
        <f t="shared" si="363"/>
        <v>0</v>
      </c>
      <c r="S386" s="19">
        <f t="shared" si="378"/>
        <v>0</v>
      </c>
      <c r="T386" s="17"/>
      <c r="U386" s="4"/>
      <c r="V386" s="101">
        <f t="shared" si="354"/>
        <v>0</v>
      </c>
      <c r="W386" s="101">
        <f t="shared" si="355"/>
        <v>0</v>
      </c>
      <c r="X386" s="101">
        <f t="shared" si="370"/>
        <v>0</v>
      </c>
      <c r="Y386" s="101">
        <f t="shared" si="379"/>
        <v>0</v>
      </c>
      <c r="Z386" s="101">
        <f t="shared" si="371"/>
        <v>0</v>
      </c>
      <c r="AA386" s="101">
        <f t="shared" si="380"/>
        <v>0</v>
      </c>
    </row>
    <row r="387" spans="1:27" ht="15.75" x14ac:dyDescent="0.25">
      <c r="A387" s="1">
        <v>2028</v>
      </c>
      <c r="B387" s="1">
        <v>2</v>
      </c>
      <c r="C387" s="3">
        <v>46844</v>
      </c>
      <c r="D387" s="3">
        <v>46934</v>
      </c>
      <c r="E387" s="25">
        <v>0</v>
      </c>
      <c r="F387" s="21"/>
      <c r="G387" s="21">
        <f t="shared" si="373"/>
        <v>750000</v>
      </c>
      <c r="H387" s="21">
        <f t="shared" si="374"/>
        <v>0</v>
      </c>
      <c r="I387" s="28">
        <f t="shared" ref="I387:I388" si="382">H387/G387</f>
        <v>0</v>
      </c>
      <c r="J387" s="13">
        <v>0</v>
      </c>
      <c r="K387" s="5"/>
      <c r="L387" s="5">
        <f t="shared" si="381"/>
        <v>42000</v>
      </c>
      <c r="M387" s="5">
        <f t="shared" si="375"/>
        <v>0</v>
      </c>
      <c r="N387" s="19">
        <f t="shared" si="376"/>
        <v>0</v>
      </c>
      <c r="O387" s="13">
        <v>0</v>
      </c>
      <c r="P387" s="5"/>
      <c r="Q387" s="5">
        <f t="shared" si="362"/>
        <v>210000</v>
      </c>
      <c r="R387" s="5">
        <f t="shared" si="363"/>
        <v>0</v>
      </c>
      <c r="S387" s="19">
        <f t="shared" si="378"/>
        <v>0</v>
      </c>
      <c r="T387" s="17"/>
      <c r="U387" s="4"/>
      <c r="V387" s="101">
        <f t="shared" si="354"/>
        <v>0</v>
      </c>
      <c r="W387" s="101">
        <f t="shared" si="355"/>
        <v>0</v>
      </c>
      <c r="X387" s="101">
        <f t="shared" si="370"/>
        <v>0</v>
      </c>
      <c r="Y387" s="101">
        <f t="shared" si="379"/>
        <v>0</v>
      </c>
      <c r="Z387" s="101">
        <f t="shared" si="371"/>
        <v>0</v>
      </c>
      <c r="AA387" s="101">
        <f t="shared" si="380"/>
        <v>0</v>
      </c>
    </row>
    <row r="388" spans="1:27" ht="15.75" x14ac:dyDescent="0.25">
      <c r="A388" s="1">
        <v>2028</v>
      </c>
      <c r="B388" s="1">
        <v>3</v>
      </c>
      <c r="C388" s="3">
        <v>46935</v>
      </c>
      <c r="D388" s="3">
        <v>47026</v>
      </c>
      <c r="E388" s="25">
        <v>0</v>
      </c>
      <c r="F388" s="21"/>
      <c r="G388" s="21">
        <f t="shared" si="373"/>
        <v>750000</v>
      </c>
      <c r="H388" s="21">
        <f>SUM(H387+F388)</f>
        <v>0</v>
      </c>
      <c r="I388" s="28">
        <f t="shared" si="382"/>
        <v>0</v>
      </c>
      <c r="J388" s="13">
        <v>0</v>
      </c>
      <c r="K388" s="18"/>
      <c r="L388" s="18">
        <f t="shared" si="381"/>
        <v>42000</v>
      </c>
      <c r="M388" s="18">
        <f t="shared" si="375"/>
        <v>0</v>
      </c>
      <c r="N388" s="19">
        <f t="shared" si="376"/>
        <v>0</v>
      </c>
      <c r="O388" s="13">
        <v>0</v>
      </c>
      <c r="P388" s="18"/>
      <c r="Q388" s="18">
        <f t="shared" si="362"/>
        <v>210000</v>
      </c>
      <c r="R388" s="18">
        <f t="shared" si="363"/>
        <v>0</v>
      </c>
      <c r="S388" s="19">
        <f t="shared" si="378"/>
        <v>0</v>
      </c>
      <c r="T388" s="17"/>
      <c r="U388" s="4"/>
      <c r="V388" s="101">
        <f t="shared" si="354"/>
        <v>0</v>
      </c>
      <c r="W388" s="101">
        <f t="shared" si="355"/>
        <v>0</v>
      </c>
      <c r="X388" s="101">
        <f t="shared" si="370"/>
        <v>0</v>
      </c>
      <c r="Y388" s="101">
        <f t="shared" si="379"/>
        <v>0</v>
      </c>
      <c r="Z388" s="101">
        <f t="shared" si="371"/>
        <v>0</v>
      </c>
      <c r="AA388" s="101">
        <f t="shared" si="380"/>
        <v>0</v>
      </c>
    </row>
    <row r="389" spans="1:27" ht="15.75" thickBot="1" x14ac:dyDescent="0.3">
      <c r="A389" s="40" t="s">
        <v>12</v>
      </c>
      <c r="B389" s="40"/>
      <c r="C389" s="40"/>
      <c r="D389" s="41"/>
      <c r="E389" s="42">
        <v>750000</v>
      </c>
      <c r="F389" s="38">
        <f>SUM(F365:F388)</f>
        <v>0</v>
      </c>
      <c r="G389" s="38">
        <f>G388</f>
        <v>750000</v>
      </c>
      <c r="H389" s="39">
        <f>H388</f>
        <v>0</v>
      </c>
      <c r="I389" s="49">
        <f>H389/G389</f>
        <v>0</v>
      </c>
      <c r="J389" s="43">
        <v>42000</v>
      </c>
      <c r="K389" s="50">
        <f>SUM(K365:K388)</f>
        <v>0</v>
      </c>
      <c r="L389" s="44">
        <f>L388</f>
        <v>42000</v>
      </c>
      <c r="M389" s="45">
        <f>M388</f>
        <v>0</v>
      </c>
      <c r="N389" s="46">
        <f>M389/L389</f>
        <v>0</v>
      </c>
      <c r="O389" s="43">
        <v>210000</v>
      </c>
      <c r="P389" s="50">
        <f>SUM(P365:P388)</f>
        <v>0</v>
      </c>
      <c r="Q389" s="44">
        <f>Q388</f>
        <v>210000</v>
      </c>
      <c r="R389" s="45">
        <f>R388</f>
        <v>0</v>
      </c>
      <c r="S389" s="46">
        <f t="shared" si="378"/>
        <v>0</v>
      </c>
      <c r="T389" s="47">
        <f>SUM(T365:T388)</f>
        <v>6</v>
      </c>
      <c r="U389" s="47">
        <f>SUM(U365:U388)</f>
        <v>0</v>
      </c>
      <c r="V389" s="101">
        <f t="shared" si="354"/>
        <v>6</v>
      </c>
      <c r="W389" s="101">
        <f t="shared" si="355"/>
        <v>0</v>
      </c>
      <c r="X389" s="101">
        <f t="shared" si="370"/>
        <v>6</v>
      </c>
      <c r="Y389" s="101">
        <f t="shared" si="379"/>
        <v>0</v>
      </c>
      <c r="Z389" s="101">
        <f t="shared" si="371"/>
        <v>6</v>
      </c>
      <c r="AA389" s="101">
        <f t="shared" si="380"/>
        <v>0</v>
      </c>
    </row>
    <row r="390" spans="1:27" ht="15.75" thickTop="1" x14ac:dyDescent="0.25"/>
    <row r="392" spans="1:27" x14ac:dyDescent="0.25">
      <c r="A392" s="181" t="s">
        <v>48</v>
      </c>
      <c r="B392" s="181"/>
      <c r="C392" s="181"/>
      <c r="D392" s="181"/>
      <c r="E392" s="181"/>
      <c r="F392" s="181"/>
      <c r="G392" s="181"/>
      <c r="H392" s="181"/>
      <c r="I392" s="181"/>
      <c r="J392" s="181"/>
      <c r="K392" s="181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1"/>
      <c r="W392" s="181"/>
      <c r="X392" s="181"/>
      <c r="Y392" s="181"/>
      <c r="Z392" s="181"/>
      <c r="AA392" s="181"/>
    </row>
    <row r="393" spans="1:27" ht="15.75" thickBot="1" x14ac:dyDescent="0.3">
      <c r="A393" s="170" t="s">
        <v>0</v>
      </c>
      <c r="B393" s="171"/>
      <c r="C393" s="171"/>
      <c r="D393" s="171"/>
      <c r="E393" s="172" t="s">
        <v>22</v>
      </c>
      <c r="F393" s="172"/>
      <c r="G393" s="172"/>
      <c r="H393" s="172"/>
      <c r="I393" s="173"/>
      <c r="J393" s="174" t="s">
        <v>21</v>
      </c>
      <c r="K393" s="175"/>
      <c r="L393" s="175"/>
      <c r="M393" s="175"/>
      <c r="N393" s="176"/>
      <c r="O393" s="182" t="s">
        <v>149</v>
      </c>
      <c r="P393" s="182"/>
      <c r="Q393" s="182"/>
      <c r="R393" s="182"/>
      <c r="S393" s="182"/>
      <c r="T393" s="170"/>
      <c r="U393" s="177"/>
      <c r="V393" s="178" t="s">
        <v>77</v>
      </c>
      <c r="W393" s="179"/>
      <c r="X393" s="179"/>
      <c r="Y393" s="179"/>
      <c r="Z393" s="179"/>
      <c r="AA393" s="180"/>
    </row>
    <row r="394" spans="1:27" ht="105.75" thickTop="1" x14ac:dyDescent="0.25">
      <c r="A394" s="9" t="s">
        <v>1</v>
      </c>
      <c r="B394" s="9" t="s">
        <v>2</v>
      </c>
      <c r="C394" s="9" t="s">
        <v>3</v>
      </c>
      <c r="D394" s="11" t="s">
        <v>9</v>
      </c>
      <c r="E394" s="22" t="s">
        <v>4</v>
      </c>
      <c r="F394" s="23" t="s">
        <v>6</v>
      </c>
      <c r="G394" s="23" t="s">
        <v>5</v>
      </c>
      <c r="H394" s="23" t="s">
        <v>7</v>
      </c>
      <c r="I394" s="26" t="s">
        <v>8</v>
      </c>
      <c r="J394" s="29" t="s">
        <v>4</v>
      </c>
      <c r="K394" s="30" t="s">
        <v>6</v>
      </c>
      <c r="L394" s="30" t="s">
        <v>5</v>
      </c>
      <c r="M394" s="30" t="s">
        <v>7</v>
      </c>
      <c r="N394" s="31" t="s">
        <v>8</v>
      </c>
      <c r="O394" s="108" t="s">
        <v>4</v>
      </c>
      <c r="P394" s="109" t="s">
        <v>6</v>
      </c>
      <c r="Q394" s="109" t="s">
        <v>5</v>
      </c>
      <c r="R394" s="109" t="s">
        <v>7</v>
      </c>
      <c r="S394" s="110" t="s">
        <v>8</v>
      </c>
      <c r="T394" s="15" t="s">
        <v>10</v>
      </c>
      <c r="U394" s="10" t="s">
        <v>11</v>
      </c>
      <c r="V394" s="113" t="s">
        <v>78</v>
      </c>
      <c r="W394" s="113" t="s">
        <v>79</v>
      </c>
      <c r="X394" s="113" t="s">
        <v>80</v>
      </c>
      <c r="Y394" s="113" t="s">
        <v>81</v>
      </c>
      <c r="Z394" s="113" t="s">
        <v>82</v>
      </c>
      <c r="AA394" s="113" t="s">
        <v>83</v>
      </c>
    </row>
    <row r="395" spans="1:27" ht="15.75" x14ac:dyDescent="0.25">
      <c r="A395" s="68">
        <v>2022</v>
      </c>
      <c r="B395" s="68">
        <v>4</v>
      </c>
      <c r="C395" s="69">
        <v>44835</v>
      </c>
      <c r="D395" s="69">
        <v>44926</v>
      </c>
      <c r="E395" s="70">
        <v>0</v>
      </c>
      <c r="F395" s="70">
        <v>0</v>
      </c>
      <c r="G395" s="70">
        <v>0</v>
      </c>
      <c r="H395" s="70">
        <v>0</v>
      </c>
      <c r="I395" s="71">
        <v>0</v>
      </c>
      <c r="J395" s="70">
        <v>0</v>
      </c>
      <c r="K395" s="70">
        <v>0</v>
      </c>
      <c r="L395" s="70">
        <v>0</v>
      </c>
      <c r="M395" s="70">
        <v>0</v>
      </c>
      <c r="N395" s="71">
        <v>0</v>
      </c>
      <c r="O395" s="70">
        <v>0</v>
      </c>
      <c r="P395" s="70">
        <v>0</v>
      </c>
      <c r="Q395" s="70">
        <v>0</v>
      </c>
      <c r="R395" s="70">
        <v>0</v>
      </c>
      <c r="S395" s="71">
        <v>0</v>
      </c>
      <c r="T395" s="72">
        <v>0</v>
      </c>
      <c r="U395" s="73">
        <v>0</v>
      </c>
      <c r="V395" s="102">
        <f t="shared" ref="V395:AA395" si="383">T395</f>
        <v>0</v>
      </c>
      <c r="W395" s="102">
        <f t="shared" si="383"/>
        <v>0</v>
      </c>
      <c r="X395" s="102">
        <f t="shared" si="383"/>
        <v>0</v>
      </c>
      <c r="Y395" s="102">
        <f t="shared" si="383"/>
        <v>0</v>
      </c>
      <c r="Z395" s="102">
        <f t="shared" si="383"/>
        <v>0</v>
      </c>
      <c r="AA395" s="102">
        <f t="shared" si="383"/>
        <v>0</v>
      </c>
    </row>
    <row r="396" spans="1:27" ht="15.75" x14ac:dyDescent="0.25">
      <c r="A396" s="68">
        <v>2023</v>
      </c>
      <c r="B396" s="68">
        <v>1</v>
      </c>
      <c r="C396" s="69">
        <v>44927</v>
      </c>
      <c r="D396" s="69">
        <v>45016</v>
      </c>
      <c r="E396" s="70">
        <v>0</v>
      </c>
      <c r="F396" s="70">
        <v>0</v>
      </c>
      <c r="G396" s="70">
        <v>0</v>
      </c>
      <c r="H396" s="70">
        <v>0</v>
      </c>
      <c r="I396" s="71">
        <v>0</v>
      </c>
      <c r="J396" s="70">
        <v>0</v>
      </c>
      <c r="K396" s="70">
        <v>0</v>
      </c>
      <c r="L396" s="70">
        <v>0</v>
      </c>
      <c r="M396" s="70">
        <v>0</v>
      </c>
      <c r="N396" s="71">
        <v>0</v>
      </c>
      <c r="O396" s="70">
        <v>0</v>
      </c>
      <c r="P396" s="70">
        <v>0</v>
      </c>
      <c r="Q396" s="70">
        <v>0</v>
      </c>
      <c r="R396" s="70">
        <v>0</v>
      </c>
      <c r="S396" s="71">
        <v>0</v>
      </c>
      <c r="T396" s="72">
        <v>0</v>
      </c>
      <c r="U396" s="73">
        <v>0</v>
      </c>
      <c r="V396" s="102">
        <f t="shared" ref="V396:V419" si="384">T396</f>
        <v>0</v>
      </c>
      <c r="W396" s="102">
        <f t="shared" ref="W396:W419" si="385">U396</f>
        <v>0</v>
      </c>
      <c r="X396" s="102">
        <f t="shared" ref="X396:X398" si="386">V396</f>
        <v>0</v>
      </c>
      <c r="Y396" s="102">
        <f t="shared" ref="Y396:Y404" si="387">W396</f>
        <v>0</v>
      </c>
      <c r="Z396" s="102">
        <f t="shared" ref="Z396:Z398" si="388">X396</f>
        <v>0</v>
      </c>
      <c r="AA396" s="102">
        <f t="shared" ref="AA396:AA404" si="389">Y396</f>
        <v>0</v>
      </c>
    </row>
    <row r="397" spans="1:27" s="134" customFormat="1" ht="15.75" x14ac:dyDescent="0.25">
      <c r="A397" s="115">
        <v>2023</v>
      </c>
      <c r="B397" s="115">
        <v>2</v>
      </c>
      <c r="C397" s="116">
        <v>45017</v>
      </c>
      <c r="D397" s="116">
        <v>45107</v>
      </c>
      <c r="E397" s="126">
        <v>0</v>
      </c>
      <c r="F397" s="118">
        <v>0</v>
      </c>
      <c r="G397" s="118">
        <f>E397</f>
        <v>0</v>
      </c>
      <c r="H397" s="118">
        <f>SUM(F397+0)</f>
        <v>0</v>
      </c>
      <c r="I397" s="127">
        <v>0</v>
      </c>
      <c r="J397" s="128">
        <v>0</v>
      </c>
      <c r="K397" s="129">
        <v>0</v>
      </c>
      <c r="L397" s="130">
        <f>J397</f>
        <v>0</v>
      </c>
      <c r="M397" s="129">
        <f>SUM(K397+0)</f>
        <v>0</v>
      </c>
      <c r="N397" s="131">
        <v>0</v>
      </c>
      <c r="O397" s="128">
        <v>0</v>
      </c>
      <c r="P397" s="129">
        <v>0</v>
      </c>
      <c r="Q397" s="130">
        <f>O397</f>
        <v>0</v>
      </c>
      <c r="R397" s="129">
        <f>SUM(P397+0)</f>
        <v>0</v>
      </c>
      <c r="S397" s="131">
        <v>0</v>
      </c>
      <c r="T397" s="132">
        <v>0</v>
      </c>
      <c r="U397" s="133">
        <v>0</v>
      </c>
      <c r="V397" s="114">
        <f t="shared" si="384"/>
        <v>0</v>
      </c>
      <c r="W397" s="114">
        <f t="shared" si="385"/>
        <v>0</v>
      </c>
      <c r="X397" s="114">
        <f t="shared" si="386"/>
        <v>0</v>
      </c>
      <c r="Y397" s="114">
        <f t="shared" si="387"/>
        <v>0</v>
      </c>
      <c r="Z397" s="114">
        <f t="shared" si="388"/>
        <v>0</v>
      </c>
      <c r="AA397" s="114">
        <f t="shared" si="389"/>
        <v>0</v>
      </c>
    </row>
    <row r="398" spans="1:27" ht="15.75" x14ac:dyDescent="0.25">
      <c r="A398" s="68">
        <v>2023</v>
      </c>
      <c r="B398" s="68">
        <v>3</v>
      </c>
      <c r="C398" s="69">
        <v>45108</v>
      </c>
      <c r="D398" s="69">
        <v>45199</v>
      </c>
      <c r="E398" s="79"/>
      <c r="F398" s="80"/>
      <c r="G398" s="80">
        <f t="shared" ref="G398:G399" si="390">G397+E398</f>
        <v>0</v>
      </c>
      <c r="H398" s="80">
        <f t="shared" ref="H398:H402" si="391">SUM(H397+F398)</f>
        <v>0</v>
      </c>
      <c r="I398" s="81">
        <v>0</v>
      </c>
      <c r="J398" s="82"/>
      <c r="K398" s="83"/>
      <c r="L398" s="83">
        <f>L397+J398</f>
        <v>0</v>
      </c>
      <c r="M398" s="83">
        <f>SUM(M397+K398)</f>
        <v>0</v>
      </c>
      <c r="N398" s="85">
        <v>0</v>
      </c>
      <c r="O398" s="82">
        <v>0</v>
      </c>
      <c r="P398" s="83"/>
      <c r="Q398" s="83">
        <f t="shared" ref="Q398:Q418" si="392">Q397+O398</f>
        <v>0</v>
      </c>
      <c r="R398" s="83">
        <f t="shared" ref="R398:R418" si="393">SUM(R397+P398)</f>
        <v>0</v>
      </c>
      <c r="S398" s="85">
        <v>0</v>
      </c>
      <c r="T398" s="72">
        <v>0</v>
      </c>
      <c r="U398" s="73">
        <v>0</v>
      </c>
      <c r="V398" s="102">
        <f t="shared" si="384"/>
        <v>0</v>
      </c>
      <c r="W398" s="102">
        <f t="shared" si="385"/>
        <v>0</v>
      </c>
      <c r="X398" s="102">
        <f t="shared" si="386"/>
        <v>0</v>
      </c>
      <c r="Y398" s="102">
        <f t="shared" si="387"/>
        <v>0</v>
      </c>
      <c r="Z398" s="102">
        <f t="shared" si="388"/>
        <v>0</v>
      </c>
      <c r="AA398" s="102">
        <f t="shared" si="389"/>
        <v>0</v>
      </c>
    </row>
    <row r="399" spans="1:27" ht="15.75" x14ac:dyDescent="0.25">
      <c r="A399" s="68">
        <v>2023</v>
      </c>
      <c r="B399" s="68">
        <v>4</v>
      </c>
      <c r="C399" s="69">
        <v>45200</v>
      </c>
      <c r="D399" s="69">
        <v>45291</v>
      </c>
      <c r="E399" s="79">
        <f>$E$419/7</f>
        <v>107142.85714285714</v>
      </c>
      <c r="F399" s="80">
        <v>0</v>
      </c>
      <c r="G399" s="80">
        <f t="shared" si="390"/>
        <v>107142.85714285714</v>
      </c>
      <c r="H399" s="80">
        <f t="shared" si="391"/>
        <v>0</v>
      </c>
      <c r="I399" s="81">
        <f t="shared" ref="I399:I415" si="394">H399/G399</f>
        <v>0</v>
      </c>
      <c r="J399" s="82">
        <f>$J$419/7</f>
        <v>5971.4285714285716</v>
      </c>
      <c r="K399" s="83">
        <v>0</v>
      </c>
      <c r="L399" s="83">
        <f t="shared" ref="L399:L402" si="395">L398+J399</f>
        <v>5971.4285714285716</v>
      </c>
      <c r="M399" s="83">
        <f t="shared" ref="M399:M401" si="396">SUM(M398+K399)</f>
        <v>0</v>
      </c>
      <c r="N399" s="85">
        <f t="shared" ref="N399:N402" si="397">M399/L399</f>
        <v>0</v>
      </c>
      <c r="O399" s="82">
        <v>0</v>
      </c>
      <c r="P399" s="83">
        <v>0</v>
      </c>
      <c r="Q399" s="83">
        <f t="shared" si="392"/>
        <v>0</v>
      </c>
      <c r="R399" s="83">
        <f t="shared" si="393"/>
        <v>0</v>
      </c>
      <c r="S399" s="85">
        <v>0</v>
      </c>
      <c r="T399" s="72">
        <v>0</v>
      </c>
      <c r="U399" s="73">
        <v>0</v>
      </c>
      <c r="V399" s="102">
        <f t="shared" si="384"/>
        <v>0</v>
      </c>
      <c r="W399" s="102">
        <f t="shared" si="385"/>
        <v>0</v>
      </c>
      <c r="X399" s="102">
        <f>V399</f>
        <v>0</v>
      </c>
      <c r="Y399" s="102">
        <f t="shared" si="387"/>
        <v>0</v>
      </c>
      <c r="Z399" s="102">
        <f>X399</f>
        <v>0</v>
      </c>
      <c r="AA399" s="102">
        <f t="shared" si="389"/>
        <v>0</v>
      </c>
    </row>
    <row r="400" spans="1:27" ht="15.75" x14ac:dyDescent="0.25">
      <c r="A400" s="68">
        <v>2024</v>
      </c>
      <c r="B400" s="68">
        <v>1</v>
      </c>
      <c r="C400" s="69">
        <v>45292</v>
      </c>
      <c r="D400" s="69">
        <v>45382</v>
      </c>
      <c r="E400" s="79">
        <f t="shared" ref="E400:E405" si="398">$E$419/7</f>
        <v>107142.85714285714</v>
      </c>
      <c r="F400" s="80">
        <v>0</v>
      </c>
      <c r="G400" s="80">
        <f>G399+E400</f>
        <v>214285.71428571429</v>
      </c>
      <c r="H400" s="80">
        <f t="shared" si="391"/>
        <v>0</v>
      </c>
      <c r="I400" s="81">
        <f t="shared" si="394"/>
        <v>0</v>
      </c>
      <c r="J400" s="82">
        <f t="shared" ref="J400:J405" si="399">$J$419/7</f>
        <v>5971.4285714285716</v>
      </c>
      <c r="K400" s="83">
        <v>0</v>
      </c>
      <c r="L400" s="83">
        <f t="shared" si="395"/>
        <v>11942.857142857143</v>
      </c>
      <c r="M400" s="83">
        <f t="shared" si="396"/>
        <v>0</v>
      </c>
      <c r="N400" s="85">
        <f t="shared" si="397"/>
        <v>0</v>
      </c>
      <c r="O400" s="82"/>
      <c r="P400" s="83">
        <v>0</v>
      </c>
      <c r="Q400" s="83">
        <f t="shared" si="392"/>
        <v>0</v>
      </c>
      <c r="R400" s="83">
        <f t="shared" si="393"/>
        <v>0</v>
      </c>
      <c r="S400" s="85">
        <v>0</v>
      </c>
      <c r="T400" s="72">
        <v>0</v>
      </c>
      <c r="U400" s="73">
        <v>0</v>
      </c>
      <c r="V400" s="102">
        <f t="shared" si="384"/>
        <v>0</v>
      </c>
      <c r="W400" s="102">
        <f t="shared" si="385"/>
        <v>0</v>
      </c>
      <c r="X400" s="102">
        <f t="shared" ref="X400:X419" si="400">V400</f>
        <v>0</v>
      </c>
      <c r="Y400" s="102">
        <f t="shared" si="387"/>
        <v>0</v>
      </c>
      <c r="Z400" s="102">
        <f t="shared" ref="Z400:Z419" si="401">X400</f>
        <v>0</v>
      </c>
      <c r="AA400" s="102">
        <f t="shared" si="389"/>
        <v>0</v>
      </c>
    </row>
    <row r="401" spans="1:27" ht="15.75" x14ac:dyDescent="0.25">
      <c r="A401" s="68">
        <v>2024</v>
      </c>
      <c r="B401" s="68">
        <v>2</v>
      </c>
      <c r="C401" s="69">
        <v>45383</v>
      </c>
      <c r="D401" s="69">
        <v>45473</v>
      </c>
      <c r="E401" s="79">
        <f t="shared" si="398"/>
        <v>107142.85714285714</v>
      </c>
      <c r="F401" s="80">
        <v>0</v>
      </c>
      <c r="G401" s="80">
        <f t="shared" ref="G401:G402" si="402">G400+E401</f>
        <v>321428.57142857142</v>
      </c>
      <c r="H401" s="80">
        <f t="shared" si="391"/>
        <v>0</v>
      </c>
      <c r="I401" s="81">
        <f t="shared" si="394"/>
        <v>0</v>
      </c>
      <c r="J401" s="82">
        <f t="shared" si="399"/>
        <v>5971.4285714285716</v>
      </c>
      <c r="K401" s="83">
        <v>0</v>
      </c>
      <c r="L401" s="83">
        <f t="shared" si="395"/>
        <v>17914.285714285714</v>
      </c>
      <c r="M401" s="83">
        <f t="shared" si="396"/>
        <v>0</v>
      </c>
      <c r="N401" s="85">
        <f t="shared" si="397"/>
        <v>0</v>
      </c>
      <c r="O401" s="82">
        <v>0</v>
      </c>
      <c r="P401" s="83">
        <v>0</v>
      </c>
      <c r="Q401" s="83">
        <f t="shared" si="392"/>
        <v>0</v>
      </c>
      <c r="R401" s="83">
        <f t="shared" si="393"/>
        <v>0</v>
      </c>
      <c r="S401" s="85">
        <v>0</v>
      </c>
      <c r="T401" s="72">
        <v>0</v>
      </c>
      <c r="U401" s="73">
        <v>0</v>
      </c>
      <c r="V401" s="102">
        <f t="shared" si="384"/>
        <v>0</v>
      </c>
      <c r="W401" s="102">
        <f t="shared" si="385"/>
        <v>0</v>
      </c>
      <c r="X401" s="102">
        <f t="shared" si="400"/>
        <v>0</v>
      </c>
      <c r="Y401" s="102">
        <f t="shared" si="387"/>
        <v>0</v>
      </c>
      <c r="Z401" s="102">
        <f t="shared" si="401"/>
        <v>0</v>
      </c>
      <c r="AA401" s="102">
        <f t="shared" si="389"/>
        <v>0</v>
      </c>
    </row>
    <row r="402" spans="1:27" ht="15.75" x14ac:dyDescent="0.25">
      <c r="A402" s="68">
        <v>2024</v>
      </c>
      <c r="B402" s="68">
        <v>3</v>
      </c>
      <c r="C402" s="69">
        <v>45474</v>
      </c>
      <c r="D402" s="69">
        <v>45565</v>
      </c>
      <c r="E402" s="79">
        <f t="shared" si="398"/>
        <v>107142.85714285714</v>
      </c>
      <c r="F402" s="80">
        <v>0</v>
      </c>
      <c r="G402" s="80">
        <f t="shared" si="402"/>
        <v>428571.42857142858</v>
      </c>
      <c r="H402" s="80">
        <f t="shared" si="391"/>
        <v>0</v>
      </c>
      <c r="I402" s="81">
        <f t="shared" si="394"/>
        <v>0</v>
      </c>
      <c r="J402" s="82">
        <f t="shared" si="399"/>
        <v>5971.4285714285716</v>
      </c>
      <c r="K402" s="83">
        <v>0</v>
      </c>
      <c r="L402" s="83">
        <f t="shared" si="395"/>
        <v>23885.714285714286</v>
      </c>
      <c r="M402" s="83">
        <f>SUM(M401+K402)</f>
        <v>0</v>
      </c>
      <c r="N402" s="85">
        <f t="shared" si="397"/>
        <v>0</v>
      </c>
      <c r="O402" s="82">
        <v>0</v>
      </c>
      <c r="P402" s="83">
        <v>0</v>
      </c>
      <c r="Q402" s="83">
        <f t="shared" si="392"/>
        <v>0</v>
      </c>
      <c r="R402" s="83">
        <f t="shared" si="393"/>
        <v>0</v>
      </c>
      <c r="S402" s="85">
        <v>0</v>
      </c>
      <c r="T402" s="72">
        <v>0</v>
      </c>
      <c r="U402" s="73">
        <v>0</v>
      </c>
      <c r="V402" s="102">
        <f t="shared" si="384"/>
        <v>0</v>
      </c>
      <c r="W402" s="102">
        <f t="shared" si="385"/>
        <v>0</v>
      </c>
      <c r="X402" s="102">
        <f t="shared" si="400"/>
        <v>0</v>
      </c>
      <c r="Y402" s="102">
        <f t="shared" si="387"/>
        <v>0</v>
      </c>
      <c r="Z402" s="102">
        <f t="shared" si="401"/>
        <v>0</v>
      </c>
      <c r="AA402" s="102">
        <f t="shared" si="389"/>
        <v>0</v>
      </c>
    </row>
    <row r="403" spans="1:27" ht="15.75" x14ac:dyDescent="0.25">
      <c r="A403" s="1">
        <v>2024</v>
      </c>
      <c r="B403" s="1">
        <v>4</v>
      </c>
      <c r="C403" s="3">
        <v>45566</v>
      </c>
      <c r="D403" s="3">
        <v>45657</v>
      </c>
      <c r="E403" s="24">
        <f t="shared" si="398"/>
        <v>107142.85714285714</v>
      </c>
      <c r="F403" s="20"/>
      <c r="G403" s="20">
        <f>G402+E403</f>
        <v>535714.28571428568</v>
      </c>
      <c r="H403" s="20">
        <f>SUM(H402+F403)</f>
        <v>0</v>
      </c>
      <c r="I403" s="27">
        <f t="shared" si="394"/>
        <v>0</v>
      </c>
      <c r="J403" s="12">
        <f t="shared" si="399"/>
        <v>5971.4285714285716</v>
      </c>
      <c r="K403" s="8"/>
      <c r="L403" s="8">
        <f>L402+J403</f>
        <v>29857.142857142859</v>
      </c>
      <c r="M403" s="8">
        <f>SUM(M402+K403)</f>
        <v>0</v>
      </c>
      <c r="N403" s="19">
        <f>M403/L403</f>
        <v>0</v>
      </c>
      <c r="O403" s="12"/>
      <c r="P403" s="8"/>
      <c r="Q403" s="8">
        <f t="shared" si="392"/>
        <v>0</v>
      </c>
      <c r="R403" s="8">
        <f t="shared" si="393"/>
        <v>0</v>
      </c>
      <c r="S403" s="19">
        <v>0</v>
      </c>
      <c r="T403" s="16">
        <v>0</v>
      </c>
      <c r="U403" s="2"/>
      <c r="V403" s="101">
        <f t="shared" si="384"/>
        <v>0</v>
      </c>
      <c r="W403" s="101">
        <f t="shared" si="385"/>
        <v>0</v>
      </c>
      <c r="X403" s="101">
        <f t="shared" si="400"/>
        <v>0</v>
      </c>
      <c r="Y403" s="101">
        <f t="shared" si="387"/>
        <v>0</v>
      </c>
      <c r="Z403" s="101">
        <f t="shared" si="401"/>
        <v>0</v>
      </c>
      <c r="AA403" s="101">
        <f t="shared" si="389"/>
        <v>0</v>
      </c>
    </row>
    <row r="404" spans="1:27" ht="15.75" x14ac:dyDescent="0.25">
      <c r="A404" s="1">
        <v>2025</v>
      </c>
      <c r="B404" s="1">
        <v>1</v>
      </c>
      <c r="C404" s="3">
        <v>45658</v>
      </c>
      <c r="D404" s="3">
        <v>45747</v>
      </c>
      <c r="E404" s="24">
        <f t="shared" si="398"/>
        <v>107142.85714285714</v>
      </c>
      <c r="F404" s="20"/>
      <c r="G404" s="20">
        <f t="shared" ref="G404:G418" si="403">G403+E404</f>
        <v>642857.14285714284</v>
      </c>
      <c r="H404" s="20">
        <f t="shared" ref="H404:H417" si="404">SUM(H403+F404)</f>
        <v>0</v>
      </c>
      <c r="I404" s="27">
        <f t="shared" si="394"/>
        <v>0</v>
      </c>
      <c r="J404" s="12">
        <f t="shared" si="399"/>
        <v>5971.4285714285716</v>
      </c>
      <c r="K404" s="8"/>
      <c r="L404" s="8">
        <f>L403+J404</f>
        <v>35828.571428571428</v>
      </c>
      <c r="M404" s="8">
        <f t="shared" ref="M404:M418" si="405">SUM(M403+K404)</f>
        <v>0</v>
      </c>
      <c r="N404" s="19">
        <f t="shared" ref="N404:N418" si="406">M404/L404</f>
        <v>0</v>
      </c>
      <c r="O404" s="12"/>
      <c r="P404" s="8"/>
      <c r="Q404" s="8">
        <f t="shared" si="392"/>
        <v>0</v>
      </c>
      <c r="R404" s="8">
        <f t="shared" si="393"/>
        <v>0</v>
      </c>
      <c r="S404" s="19">
        <v>0</v>
      </c>
      <c r="T404" s="16">
        <v>0</v>
      </c>
      <c r="U404" s="2"/>
      <c r="V404" s="101">
        <f t="shared" si="384"/>
        <v>0</v>
      </c>
      <c r="W404" s="101">
        <f t="shared" si="385"/>
        <v>0</v>
      </c>
      <c r="X404" s="101">
        <f t="shared" si="400"/>
        <v>0</v>
      </c>
      <c r="Y404" s="101">
        <f t="shared" si="387"/>
        <v>0</v>
      </c>
      <c r="Z404" s="101">
        <f t="shared" si="401"/>
        <v>0</v>
      </c>
      <c r="AA404" s="101">
        <f t="shared" si="389"/>
        <v>0</v>
      </c>
    </row>
    <row r="405" spans="1:27" ht="15.75" x14ac:dyDescent="0.25">
      <c r="A405" s="1">
        <v>2025</v>
      </c>
      <c r="B405" s="1">
        <v>2</v>
      </c>
      <c r="C405" s="3">
        <v>45748</v>
      </c>
      <c r="D405" s="3">
        <v>45838</v>
      </c>
      <c r="E405" s="24">
        <f t="shared" si="398"/>
        <v>107142.85714285714</v>
      </c>
      <c r="F405" s="20"/>
      <c r="G405" s="20">
        <f t="shared" si="403"/>
        <v>750000</v>
      </c>
      <c r="H405" s="20">
        <f t="shared" si="404"/>
        <v>0</v>
      </c>
      <c r="I405" s="27">
        <f t="shared" si="394"/>
        <v>0</v>
      </c>
      <c r="J405" s="12">
        <f t="shared" si="399"/>
        <v>5971.4285714285716</v>
      </c>
      <c r="K405" s="8"/>
      <c r="L405" s="8">
        <f t="shared" ref="L405" si="407">L404+J405</f>
        <v>41800</v>
      </c>
      <c r="M405" s="8">
        <f t="shared" si="405"/>
        <v>0</v>
      </c>
      <c r="N405" s="19">
        <f t="shared" si="406"/>
        <v>0</v>
      </c>
      <c r="O405" s="12">
        <f>O419</f>
        <v>210000</v>
      </c>
      <c r="P405" s="8"/>
      <c r="Q405" s="8">
        <f t="shared" si="392"/>
        <v>210000</v>
      </c>
      <c r="R405" s="8">
        <f t="shared" si="393"/>
        <v>0</v>
      </c>
      <c r="S405" s="19">
        <f t="shared" ref="S405:S419" si="408">R405/Q405</f>
        <v>0</v>
      </c>
      <c r="T405" s="16">
        <v>6</v>
      </c>
      <c r="U405" s="2"/>
      <c r="V405" s="101">
        <f t="shared" si="384"/>
        <v>6</v>
      </c>
      <c r="W405" s="101">
        <f t="shared" si="385"/>
        <v>0</v>
      </c>
      <c r="X405" s="101">
        <f t="shared" si="400"/>
        <v>6</v>
      </c>
      <c r="Y405" s="101">
        <f>W405</f>
        <v>0</v>
      </c>
      <c r="Z405" s="101">
        <f t="shared" si="401"/>
        <v>6</v>
      </c>
      <c r="AA405" s="101">
        <f>Y405</f>
        <v>0</v>
      </c>
    </row>
    <row r="406" spans="1:27" ht="15.75" x14ac:dyDescent="0.25">
      <c r="A406" s="1">
        <v>2025</v>
      </c>
      <c r="B406" s="1">
        <v>3</v>
      </c>
      <c r="C406" s="3">
        <v>45839</v>
      </c>
      <c r="D406" s="3">
        <v>45930</v>
      </c>
      <c r="E406" s="24">
        <v>0</v>
      </c>
      <c r="F406" s="20"/>
      <c r="G406" s="20">
        <f t="shared" si="403"/>
        <v>750000</v>
      </c>
      <c r="H406" s="20">
        <f t="shared" si="404"/>
        <v>0</v>
      </c>
      <c r="I406" s="27">
        <f t="shared" si="394"/>
        <v>0</v>
      </c>
      <c r="J406" s="12">
        <v>0</v>
      </c>
      <c r="K406" s="8"/>
      <c r="L406" s="8">
        <f>L405+J406</f>
        <v>41800</v>
      </c>
      <c r="M406" s="8">
        <f t="shared" si="405"/>
        <v>0</v>
      </c>
      <c r="N406" s="19">
        <f t="shared" si="406"/>
        <v>0</v>
      </c>
      <c r="O406" s="12">
        <v>0</v>
      </c>
      <c r="P406" s="8"/>
      <c r="Q406" s="8">
        <f t="shared" si="392"/>
        <v>210000</v>
      </c>
      <c r="R406" s="8">
        <f t="shared" si="393"/>
        <v>0</v>
      </c>
      <c r="S406" s="19">
        <f t="shared" si="408"/>
        <v>0</v>
      </c>
      <c r="T406" s="16"/>
      <c r="U406" s="2"/>
      <c r="V406" s="101">
        <f t="shared" si="384"/>
        <v>0</v>
      </c>
      <c r="W406" s="101">
        <f t="shared" si="385"/>
        <v>0</v>
      </c>
      <c r="X406" s="101">
        <f t="shared" si="400"/>
        <v>0</v>
      </c>
      <c r="Y406" s="101">
        <f t="shared" ref="Y406:Y419" si="409">W406</f>
        <v>0</v>
      </c>
      <c r="Z406" s="101">
        <f t="shared" si="401"/>
        <v>0</v>
      </c>
      <c r="AA406" s="101">
        <f t="shared" ref="AA406:AA419" si="410">Y406</f>
        <v>0</v>
      </c>
    </row>
    <row r="407" spans="1:27" ht="15.75" x14ac:dyDescent="0.25">
      <c r="A407" s="1">
        <v>2025</v>
      </c>
      <c r="B407" s="1">
        <v>4</v>
      </c>
      <c r="C407" s="3">
        <v>45931</v>
      </c>
      <c r="D407" s="3">
        <v>46022</v>
      </c>
      <c r="E407" s="24">
        <v>0</v>
      </c>
      <c r="F407" s="20"/>
      <c r="G407" s="20">
        <f t="shared" si="403"/>
        <v>750000</v>
      </c>
      <c r="H407" s="20">
        <f t="shared" si="404"/>
        <v>0</v>
      </c>
      <c r="I407" s="27">
        <f t="shared" si="394"/>
        <v>0</v>
      </c>
      <c r="J407" s="12">
        <v>0</v>
      </c>
      <c r="K407" s="8"/>
      <c r="L407" s="8">
        <f t="shared" ref="L407:L418" si="411">L406+J407</f>
        <v>41800</v>
      </c>
      <c r="M407" s="8">
        <f t="shared" si="405"/>
        <v>0</v>
      </c>
      <c r="N407" s="19">
        <f t="shared" si="406"/>
        <v>0</v>
      </c>
      <c r="O407" s="12">
        <v>0</v>
      </c>
      <c r="P407" s="8"/>
      <c r="Q407" s="8">
        <f t="shared" si="392"/>
        <v>210000</v>
      </c>
      <c r="R407" s="8">
        <f t="shared" si="393"/>
        <v>0</v>
      </c>
      <c r="S407" s="19">
        <f t="shared" si="408"/>
        <v>0</v>
      </c>
      <c r="T407" s="16"/>
      <c r="U407" s="2"/>
      <c r="V407" s="101">
        <f t="shared" si="384"/>
        <v>0</v>
      </c>
      <c r="W407" s="101">
        <f t="shared" si="385"/>
        <v>0</v>
      </c>
      <c r="X407" s="101">
        <f t="shared" si="400"/>
        <v>0</v>
      </c>
      <c r="Y407" s="101">
        <f t="shared" si="409"/>
        <v>0</v>
      </c>
      <c r="Z407" s="101">
        <f t="shared" si="401"/>
        <v>0</v>
      </c>
      <c r="AA407" s="101">
        <f t="shared" si="410"/>
        <v>0</v>
      </c>
    </row>
    <row r="408" spans="1:27" ht="15.75" x14ac:dyDescent="0.25">
      <c r="A408" s="1">
        <v>2026</v>
      </c>
      <c r="B408" s="1">
        <v>1</v>
      </c>
      <c r="C408" s="3">
        <v>46023</v>
      </c>
      <c r="D408" s="3">
        <v>46112</v>
      </c>
      <c r="E408" s="24">
        <v>0</v>
      </c>
      <c r="F408" s="20"/>
      <c r="G408" s="20">
        <f t="shared" si="403"/>
        <v>750000</v>
      </c>
      <c r="H408" s="20">
        <f t="shared" si="404"/>
        <v>0</v>
      </c>
      <c r="I408" s="27">
        <f t="shared" si="394"/>
        <v>0</v>
      </c>
      <c r="J408" s="12">
        <v>0</v>
      </c>
      <c r="K408" s="8"/>
      <c r="L408" s="8">
        <f t="shared" si="411"/>
        <v>41800</v>
      </c>
      <c r="M408" s="8">
        <f t="shared" si="405"/>
        <v>0</v>
      </c>
      <c r="N408" s="19">
        <f t="shared" si="406"/>
        <v>0</v>
      </c>
      <c r="O408" s="12">
        <v>0</v>
      </c>
      <c r="P408" s="8"/>
      <c r="Q408" s="8">
        <f t="shared" si="392"/>
        <v>210000</v>
      </c>
      <c r="R408" s="8">
        <f t="shared" si="393"/>
        <v>0</v>
      </c>
      <c r="S408" s="19">
        <f t="shared" si="408"/>
        <v>0</v>
      </c>
      <c r="T408" s="16"/>
      <c r="U408" s="2"/>
      <c r="V408" s="101">
        <f t="shared" si="384"/>
        <v>0</v>
      </c>
      <c r="W408" s="101">
        <f t="shared" si="385"/>
        <v>0</v>
      </c>
      <c r="X408" s="101">
        <f t="shared" si="400"/>
        <v>0</v>
      </c>
      <c r="Y408" s="101">
        <f t="shared" si="409"/>
        <v>0</v>
      </c>
      <c r="Z408" s="101">
        <f t="shared" si="401"/>
        <v>0</v>
      </c>
      <c r="AA408" s="101">
        <f t="shared" si="410"/>
        <v>0</v>
      </c>
    </row>
    <row r="409" spans="1:27" ht="15.75" x14ac:dyDescent="0.25">
      <c r="A409" s="1">
        <v>2026</v>
      </c>
      <c r="B409" s="1">
        <v>2</v>
      </c>
      <c r="C409" s="3">
        <v>46113</v>
      </c>
      <c r="D409" s="3">
        <v>46203</v>
      </c>
      <c r="E409" s="24">
        <v>0</v>
      </c>
      <c r="F409" s="20"/>
      <c r="G409" s="20">
        <f t="shared" si="403"/>
        <v>750000</v>
      </c>
      <c r="H409" s="20">
        <f t="shared" si="404"/>
        <v>0</v>
      </c>
      <c r="I409" s="27">
        <f t="shared" si="394"/>
        <v>0</v>
      </c>
      <c r="J409" s="12">
        <v>0</v>
      </c>
      <c r="K409" s="8"/>
      <c r="L409" s="8">
        <f t="shared" si="411"/>
        <v>41800</v>
      </c>
      <c r="M409" s="8">
        <f t="shared" si="405"/>
        <v>0</v>
      </c>
      <c r="N409" s="19">
        <f t="shared" si="406"/>
        <v>0</v>
      </c>
      <c r="O409" s="12">
        <v>0</v>
      </c>
      <c r="P409" s="8"/>
      <c r="Q409" s="8">
        <f t="shared" si="392"/>
        <v>210000</v>
      </c>
      <c r="R409" s="8">
        <f t="shared" si="393"/>
        <v>0</v>
      </c>
      <c r="S409" s="19">
        <f t="shared" si="408"/>
        <v>0</v>
      </c>
      <c r="T409" s="16"/>
      <c r="U409" s="2"/>
      <c r="V409" s="101">
        <f t="shared" si="384"/>
        <v>0</v>
      </c>
      <c r="W409" s="101">
        <f t="shared" si="385"/>
        <v>0</v>
      </c>
      <c r="X409" s="101">
        <f t="shared" si="400"/>
        <v>0</v>
      </c>
      <c r="Y409" s="101">
        <f t="shared" si="409"/>
        <v>0</v>
      </c>
      <c r="Z409" s="101">
        <f t="shared" si="401"/>
        <v>0</v>
      </c>
      <c r="AA409" s="101">
        <f t="shared" si="410"/>
        <v>0</v>
      </c>
    </row>
    <row r="410" spans="1:27" ht="15.75" x14ac:dyDescent="0.25">
      <c r="A410" s="1">
        <v>2026</v>
      </c>
      <c r="B410" s="1">
        <v>3</v>
      </c>
      <c r="C410" s="3">
        <v>46204</v>
      </c>
      <c r="D410" s="3">
        <v>46295</v>
      </c>
      <c r="E410" s="25">
        <v>0</v>
      </c>
      <c r="F410" s="21"/>
      <c r="G410" s="21">
        <f t="shared" si="403"/>
        <v>750000</v>
      </c>
      <c r="H410" s="21">
        <f t="shared" si="404"/>
        <v>0</v>
      </c>
      <c r="I410" s="28">
        <f t="shared" si="394"/>
        <v>0</v>
      </c>
      <c r="J410" s="13">
        <v>0</v>
      </c>
      <c r="K410" s="5"/>
      <c r="L410" s="5">
        <f t="shared" si="411"/>
        <v>41800</v>
      </c>
      <c r="M410" s="5">
        <f t="shared" si="405"/>
        <v>0</v>
      </c>
      <c r="N410" s="19">
        <f t="shared" si="406"/>
        <v>0</v>
      </c>
      <c r="O410" s="13">
        <v>0</v>
      </c>
      <c r="P410" s="5"/>
      <c r="Q410" s="5">
        <f t="shared" si="392"/>
        <v>210000</v>
      </c>
      <c r="R410" s="5">
        <f t="shared" si="393"/>
        <v>0</v>
      </c>
      <c r="S410" s="19">
        <f t="shared" si="408"/>
        <v>0</v>
      </c>
      <c r="T410" s="17"/>
      <c r="U410" s="4"/>
      <c r="V410" s="101">
        <f t="shared" si="384"/>
        <v>0</v>
      </c>
      <c r="W410" s="101">
        <f t="shared" si="385"/>
        <v>0</v>
      </c>
      <c r="X410" s="101">
        <f t="shared" si="400"/>
        <v>0</v>
      </c>
      <c r="Y410" s="101">
        <f t="shared" si="409"/>
        <v>0</v>
      </c>
      <c r="Z410" s="101">
        <f t="shared" si="401"/>
        <v>0</v>
      </c>
      <c r="AA410" s="101">
        <f t="shared" si="410"/>
        <v>0</v>
      </c>
    </row>
    <row r="411" spans="1:27" ht="15.75" x14ac:dyDescent="0.25">
      <c r="A411" s="1">
        <v>2026</v>
      </c>
      <c r="B411" s="1">
        <v>4</v>
      </c>
      <c r="C411" s="3">
        <v>46296</v>
      </c>
      <c r="D411" s="3">
        <v>46387</v>
      </c>
      <c r="E411" s="25">
        <v>0</v>
      </c>
      <c r="F411" s="21"/>
      <c r="G411" s="21">
        <f t="shared" si="403"/>
        <v>750000</v>
      </c>
      <c r="H411" s="21">
        <f t="shared" si="404"/>
        <v>0</v>
      </c>
      <c r="I411" s="28">
        <f t="shared" si="394"/>
        <v>0</v>
      </c>
      <c r="J411" s="13">
        <v>0</v>
      </c>
      <c r="K411" s="5"/>
      <c r="L411" s="5">
        <f t="shared" si="411"/>
        <v>41800</v>
      </c>
      <c r="M411" s="5">
        <f t="shared" si="405"/>
        <v>0</v>
      </c>
      <c r="N411" s="19">
        <f t="shared" si="406"/>
        <v>0</v>
      </c>
      <c r="O411" s="13">
        <v>0</v>
      </c>
      <c r="P411" s="5"/>
      <c r="Q411" s="5">
        <f t="shared" si="392"/>
        <v>210000</v>
      </c>
      <c r="R411" s="5">
        <f t="shared" si="393"/>
        <v>0</v>
      </c>
      <c r="S411" s="19">
        <f t="shared" si="408"/>
        <v>0</v>
      </c>
      <c r="T411" s="17"/>
      <c r="U411" s="4"/>
      <c r="V411" s="101">
        <f t="shared" si="384"/>
        <v>0</v>
      </c>
      <c r="W411" s="101">
        <f t="shared" si="385"/>
        <v>0</v>
      </c>
      <c r="X411" s="101">
        <f t="shared" si="400"/>
        <v>0</v>
      </c>
      <c r="Y411" s="101">
        <f t="shared" si="409"/>
        <v>0</v>
      </c>
      <c r="Z411" s="101">
        <f t="shared" si="401"/>
        <v>0</v>
      </c>
      <c r="AA411" s="101">
        <f t="shared" si="410"/>
        <v>0</v>
      </c>
    </row>
    <row r="412" spans="1:27" ht="15.75" x14ac:dyDescent="0.25">
      <c r="A412" s="1">
        <v>2027</v>
      </c>
      <c r="B412" s="1">
        <v>1</v>
      </c>
      <c r="C412" s="3">
        <v>46388</v>
      </c>
      <c r="D412" s="3">
        <v>46477</v>
      </c>
      <c r="E412" s="25">
        <v>0</v>
      </c>
      <c r="F412" s="21"/>
      <c r="G412" s="21">
        <f t="shared" si="403"/>
        <v>750000</v>
      </c>
      <c r="H412" s="21">
        <f t="shared" si="404"/>
        <v>0</v>
      </c>
      <c r="I412" s="28">
        <f t="shared" si="394"/>
        <v>0</v>
      </c>
      <c r="J412" s="13">
        <v>0</v>
      </c>
      <c r="K412" s="5"/>
      <c r="L412" s="5">
        <f t="shared" si="411"/>
        <v>41800</v>
      </c>
      <c r="M412" s="5">
        <f t="shared" si="405"/>
        <v>0</v>
      </c>
      <c r="N412" s="19">
        <f t="shared" si="406"/>
        <v>0</v>
      </c>
      <c r="O412" s="13">
        <v>0</v>
      </c>
      <c r="P412" s="5"/>
      <c r="Q412" s="5">
        <f t="shared" si="392"/>
        <v>210000</v>
      </c>
      <c r="R412" s="5">
        <f t="shared" si="393"/>
        <v>0</v>
      </c>
      <c r="S412" s="19">
        <f t="shared" si="408"/>
        <v>0</v>
      </c>
      <c r="T412" s="17"/>
      <c r="U412" s="4"/>
      <c r="V412" s="101">
        <f t="shared" si="384"/>
        <v>0</v>
      </c>
      <c r="W412" s="101">
        <f t="shared" si="385"/>
        <v>0</v>
      </c>
      <c r="X412" s="101">
        <f t="shared" si="400"/>
        <v>0</v>
      </c>
      <c r="Y412" s="101">
        <f t="shared" si="409"/>
        <v>0</v>
      </c>
      <c r="Z412" s="101">
        <f t="shared" si="401"/>
        <v>0</v>
      </c>
      <c r="AA412" s="101">
        <f t="shared" si="410"/>
        <v>0</v>
      </c>
    </row>
    <row r="413" spans="1:27" ht="15.75" x14ac:dyDescent="0.25">
      <c r="A413" s="1">
        <v>2027</v>
      </c>
      <c r="B413" s="1">
        <v>2</v>
      </c>
      <c r="C413" s="3">
        <v>46478</v>
      </c>
      <c r="D413" s="3">
        <v>46568</v>
      </c>
      <c r="E413" s="25">
        <v>0</v>
      </c>
      <c r="F413" s="21"/>
      <c r="G413" s="21">
        <f t="shared" si="403"/>
        <v>750000</v>
      </c>
      <c r="H413" s="21">
        <f t="shared" si="404"/>
        <v>0</v>
      </c>
      <c r="I413" s="28">
        <f t="shared" si="394"/>
        <v>0</v>
      </c>
      <c r="J413" s="13">
        <v>0</v>
      </c>
      <c r="K413" s="5"/>
      <c r="L413" s="5">
        <f t="shared" si="411"/>
        <v>41800</v>
      </c>
      <c r="M413" s="5">
        <f t="shared" si="405"/>
        <v>0</v>
      </c>
      <c r="N413" s="19">
        <f t="shared" si="406"/>
        <v>0</v>
      </c>
      <c r="O413" s="13">
        <v>0</v>
      </c>
      <c r="P413" s="5"/>
      <c r="Q413" s="5">
        <f t="shared" si="392"/>
        <v>210000</v>
      </c>
      <c r="R413" s="5">
        <f t="shared" si="393"/>
        <v>0</v>
      </c>
      <c r="S413" s="19">
        <f t="shared" si="408"/>
        <v>0</v>
      </c>
      <c r="T413" s="17"/>
      <c r="U413" s="4"/>
      <c r="V413" s="101">
        <f t="shared" si="384"/>
        <v>0</v>
      </c>
      <c r="W413" s="101">
        <f t="shared" si="385"/>
        <v>0</v>
      </c>
      <c r="X413" s="101">
        <f t="shared" si="400"/>
        <v>0</v>
      </c>
      <c r="Y413" s="101">
        <f t="shared" si="409"/>
        <v>0</v>
      </c>
      <c r="Z413" s="101">
        <f t="shared" si="401"/>
        <v>0</v>
      </c>
      <c r="AA413" s="101">
        <f t="shared" si="410"/>
        <v>0</v>
      </c>
    </row>
    <row r="414" spans="1:27" ht="15.75" x14ac:dyDescent="0.25">
      <c r="A414" s="1">
        <v>2027</v>
      </c>
      <c r="B414" s="1">
        <v>3</v>
      </c>
      <c r="C414" s="3">
        <v>46569</v>
      </c>
      <c r="D414" s="3">
        <v>46660</v>
      </c>
      <c r="E414" s="25">
        <v>0</v>
      </c>
      <c r="F414" s="21"/>
      <c r="G414" s="21">
        <f t="shared" si="403"/>
        <v>750000</v>
      </c>
      <c r="H414" s="21">
        <f t="shared" si="404"/>
        <v>0</v>
      </c>
      <c r="I414" s="28">
        <f t="shared" si="394"/>
        <v>0</v>
      </c>
      <c r="J414" s="13">
        <v>0</v>
      </c>
      <c r="K414" s="5"/>
      <c r="L414" s="5">
        <f t="shared" si="411"/>
        <v>41800</v>
      </c>
      <c r="M414" s="5">
        <f t="shared" si="405"/>
        <v>0</v>
      </c>
      <c r="N414" s="19">
        <f t="shared" si="406"/>
        <v>0</v>
      </c>
      <c r="O414" s="13">
        <v>0</v>
      </c>
      <c r="P414" s="5"/>
      <c r="Q414" s="5">
        <f t="shared" si="392"/>
        <v>210000</v>
      </c>
      <c r="R414" s="5">
        <f t="shared" si="393"/>
        <v>0</v>
      </c>
      <c r="S414" s="19">
        <f t="shared" si="408"/>
        <v>0</v>
      </c>
      <c r="T414" s="17"/>
      <c r="U414" s="4"/>
      <c r="V414" s="101">
        <f t="shared" si="384"/>
        <v>0</v>
      </c>
      <c r="W414" s="101">
        <f t="shared" si="385"/>
        <v>0</v>
      </c>
      <c r="X414" s="101">
        <f t="shared" si="400"/>
        <v>0</v>
      </c>
      <c r="Y414" s="101">
        <f t="shared" si="409"/>
        <v>0</v>
      </c>
      <c r="Z414" s="101">
        <f t="shared" si="401"/>
        <v>0</v>
      </c>
      <c r="AA414" s="101">
        <f t="shared" si="410"/>
        <v>0</v>
      </c>
    </row>
    <row r="415" spans="1:27" ht="15.75" x14ac:dyDescent="0.25">
      <c r="A415" s="1">
        <v>2027</v>
      </c>
      <c r="B415" s="1">
        <v>4</v>
      </c>
      <c r="C415" s="3">
        <v>46661</v>
      </c>
      <c r="D415" s="3">
        <v>46752</v>
      </c>
      <c r="E415" s="25">
        <v>0</v>
      </c>
      <c r="F415" s="21"/>
      <c r="G415" s="21">
        <f t="shared" si="403"/>
        <v>750000</v>
      </c>
      <c r="H415" s="21">
        <f t="shared" si="404"/>
        <v>0</v>
      </c>
      <c r="I415" s="28">
        <f t="shared" si="394"/>
        <v>0</v>
      </c>
      <c r="J415" s="13">
        <v>0</v>
      </c>
      <c r="K415" s="5"/>
      <c r="L415" s="5">
        <f t="shared" si="411"/>
        <v>41800</v>
      </c>
      <c r="M415" s="5">
        <f t="shared" si="405"/>
        <v>0</v>
      </c>
      <c r="N415" s="19">
        <f t="shared" si="406"/>
        <v>0</v>
      </c>
      <c r="O415" s="13">
        <v>0</v>
      </c>
      <c r="P415" s="5"/>
      <c r="Q415" s="5">
        <f t="shared" si="392"/>
        <v>210000</v>
      </c>
      <c r="R415" s="5">
        <f t="shared" si="393"/>
        <v>0</v>
      </c>
      <c r="S415" s="19">
        <f t="shared" si="408"/>
        <v>0</v>
      </c>
      <c r="T415" s="17"/>
      <c r="U415" s="4"/>
      <c r="V415" s="101">
        <f t="shared" si="384"/>
        <v>0</v>
      </c>
      <c r="W415" s="101">
        <f t="shared" si="385"/>
        <v>0</v>
      </c>
      <c r="X415" s="101">
        <f t="shared" si="400"/>
        <v>0</v>
      </c>
      <c r="Y415" s="101">
        <f t="shared" si="409"/>
        <v>0</v>
      </c>
      <c r="Z415" s="101">
        <f t="shared" si="401"/>
        <v>0</v>
      </c>
      <c r="AA415" s="101">
        <f t="shared" si="410"/>
        <v>0</v>
      </c>
    </row>
    <row r="416" spans="1:27" ht="15.75" x14ac:dyDescent="0.25">
      <c r="A416" s="1">
        <v>2028</v>
      </c>
      <c r="B416" s="1">
        <v>1</v>
      </c>
      <c r="C416" s="3">
        <v>46753</v>
      </c>
      <c r="D416" s="3">
        <v>46843</v>
      </c>
      <c r="E416" s="25">
        <v>0</v>
      </c>
      <c r="F416" s="21"/>
      <c r="G416" s="21">
        <f t="shared" si="403"/>
        <v>750000</v>
      </c>
      <c r="H416" s="21">
        <f t="shared" si="404"/>
        <v>0</v>
      </c>
      <c r="I416" s="28">
        <f>H416/G416</f>
        <v>0</v>
      </c>
      <c r="J416" s="13">
        <v>0</v>
      </c>
      <c r="K416" s="5"/>
      <c r="L416" s="5">
        <f t="shared" si="411"/>
        <v>41800</v>
      </c>
      <c r="M416" s="5">
        <f t="shared" si="405"/>
        <v>0</v>
      </c>
      <c r="N416" s="19">
        <f t="shared" si="406"/>
        <v>0</v>
      </c>
      <c r="O416" s="13">
        <v>0</v>
      </c>
      <c r="P416" s="5"/>
      <c r="Q416" s="5">
        <f t="shared" si="392"/>
        <v>210000</v>
      </c>
      <c r="R416" s="5">
        <f t="shared" si="393"/>
        <v>0</v>
      </c>
      <c r="S416" s="19">
        <f t="shared" si="408"/>
        <v>0</v>
      </c>
      <c r="T416" s="17"/>
      <c r="U416" s="4"/>
      <c r="V416" s="101">
        <f t="shared" si="384"/>
        <v>0</v>
      </c>
      <c r="W416" s="101">
        <f t="shared" si="385"/>
        <v>0</v>
      </c>
      <c r="X416" s="101">
        <f t="shared" si="400"/>
        <v>0</v>
      </c>
      <c r="Y416" s="101">
        <f t="shared" si="409"/>
        <v>0</v>
      </c>
      <c r="Z416" s="101">
        <f t="shared" si="401"/>
        <v>0</v>
      </c>
      <c r="AA416" s="101">
        <f t="shared" si="410"/>
        <v>0</v>
      </c>
    </row>
    <row r="417" spans="1:27" ht="15.75" x14ac:dyDescent="0.25">
      <c r="A417" s="1">
        <v>2028</v>
      </c>
      <c r="B417" s="1">
        <v>2</v>
      </c>
      <c r="C417" s="3">
        <v>46844</v>
      </c>
      <c r="D417" s="3">
        <v>46934</v>
      </c>
      <c r="E417" s="25">
        <v>0</v>
      </c>
      <c r="F417" s="21"/>
      <c r="G417" s="21">
        <f t="shared" si="403"/>
        <v>750000</v>
      </c>
      <c r="H417" s="21">
        <f t="shared" si="404"/>
        <v>0</v>
      </c>
      <c r="I417" s="28">
        <f t="shared" ref="I417:I418" si="412">H417/G417</f>
        <v>0</v>
      </c>
      <c r="J417" s="13">
        <v>0</v>
      </c>
      <c r="K417" s="5"/>
      <c r="L417" s="5">
        <f t="shared" si="411"/>
        <v>41800</v>
      </c>
      <c r="M417" s="5">
        <f t="shared" si="405"/>
        <v>0</v>
      </c>
      <c r="N417" s="19">
        <f t="shared" si="406"/>
        <v>0</v>
      </c>
      <c r="O417" s="13">
        <v>0</v>
      </c>
      <c r="P417" s="5"/>
      <c r="Q417" s="5">
        <f t="shared" si="392"/>
        <v>210000</v>
      </c>
      <c r="R417" s="5">
        <f t="shared" si="393"/>
        <v>0</v>
      </c>
      <c r="S417" s="19">
        <f t="shared" si="408"/>
        <v>0</v>
      </c>
      <c r="T417" s="17"/>
      <c r="U417" s="4"/>
      <c r="V417" s="101">
        <f t="shared" si="384"/>
        <v>0</v>
      </c>
      <c r="W417" s="101">
        <f t="shared" si="385"/>
        <v>0</v>
      </c>
      <c r="X417" s="101">
        <f t="shared" si="400"/>
        <v>0</v>
      </c>
      <c r="Y417" s="101">
        <f t="shared" si="409"/>
        <v>0</v>
      </c>
      <c r="Z417" s="101">
        <f t="shared" si="401"/>
        <v>0</v>
      </c>
      <c r="AA417" s="101">
        <f t="shared" si="410"/>
        <v>0</v>
      </c>
    </row>
    <row r="418" spans="1:27" ht="15.75" x14ac:dyDescent="0.25">
      <c r="A418" s="1">
        <v>2028</v>
      </c>
      <c r="B418" s="1">
        <v>3</v>
      </c>
      <c r="C418" s="3">
        <v>46935</v>
      </c>
      <c r="D418" s="3">
        <v>47026</v>
      </c>
      <c r="E418" s="25">
        <v>0</v>
      </c>
      <c r="F418" s="21"/>
      <c r="G418" s="21">
        <f t="shared" si="403"/>
        <v>750000</v>
      </c>
      <c r="H418" s="21">
        <f>SUM(H417+F418)</f>
        <v>0</v>
      </c>
      <c r="I418" s="28">
        <f t="shared" si="412"/>
        <v>0</v>
      </c>
      <c r="J418" s="13">
        <v>0</v>
      </c>
      <c r="K418" s="18"/>
      <c r="L418" s="18">
        <f t="shared" si="411"/>
        <v>41800</v>
      </c>
      <c r="M418" s="18">
        <f t="shared" si="405"/>
        <v>0</v>
      </c>
      <c r="N418" s="19">
        <f t="shared" si="406"/>
        <v>0</v>
      </c>
      <c r="O418" s="13">
        <v>0</v>
      </c>
      <c r="P418" s="18"/>
      <c r="Q418" s="18">
        <f t="shared" si="392"/>
        <v>210000</v>
      </c>
      <c r="R418" s="18">
        <f t="shared" si="393"/>
        <v>0</v>
      </c>
      <c r="S418" s="19">
        <f t="shared" si="408"/>
        <v>0</v>
      </c>
      <c r="T418" s="17"/>
      <c r="U418" s="4"/>
      <c r="V418" s="101">
        <f t="shared" si="384"/>
        <v>0</v>
      </c>
      <c r="W418" s="101">
        <f t="shared" si="385"/>
        <v>0</v>
      </c>
      <c r="X418" s="101">
        <f t="shared" si="400"/>
        <v>0</v>
      </c>
      <c r="Y418" s="101">
        <f t="shared" si="409"/>
        <v>0</v>
      </c>
      <c r="Z418" s="101">
        <f t="shared" si="401"/>
        <v>0</v>
      </c>
      <c r="AA418" s="101">
        <f t="shared" si="410"/>
        <v>0</v>
      </c>
    </row>
    <row r="419" spans="1:27" ht="15.75" thickBot="1" x14ac:dyDescent="0.3">
      <c r="A419" s="40" t="s">
        <v>12</v>
      </c>
      <c r="B419" s="40"/>
      <c r="C419" s="40"/>
      <c r="D419" s="41"/>
      <c r="E419" s="42">
        <v>750000</v>
      </c>
      <c r="F419" s="38">
        <f>SUM(F395:F418)</f>
        <v>0</v>
      </c>
      <c r="G419" s="38">
        <f>G418</f>
        <v>750000</v>
      </c>
      <c r="H419" s="39">
        <f>H418</f>
        <v>0</v>
      </c>
      <c r="I419" s="49">
        <f>H419/G419</f>
        <v>0</v>
      </c>
      <c r="J419" s="43">
        <v>41800</v>
      </c>
      <c r="K419" s="50">
        <f>SUM(K395:K418)</f>
        <v>0</v>
      </c>
      <c r="L419" s="44">
        <f>L418</f>
        <v>41800</v>
      </c>
      <c r="M419" s="45">
        <f>M418</f>
        <v>0</v>
      </c>
      <c r="N419" s="46">
        <f>M419/L419</f>
        <v>0</v>
      </c>
      <c r="O419" s="43">
        <v>210000</v>
      </c>
      <c r="P419" s="50">
        <f>SUM(P395:P418)</f>
        <v>0</v>
      </c>
      <c r="Q419" s="44">
        <f>Q418</f>
        <v>210000</v>
      </c>
      <c r="R419" s="45">
        <f>R418</f>
        <v>0</v>
      </c>
      <c r="S419" s="46">
        <f t="shared" si="408"/>
        <v>0</v>
      </c>
      <c r="T419" s="47">
        <f>SUM(T395:T418)</f>
        <v>6</v>
      </c>
      <c r="U419" s="47">
        <f>SUM(U395:U418)</f>
        <v>0</v>
      </c>
      <c r="V419" s="101">
        <f t="shared" si="384"/>
        <v>6</v>
      </c>
      <c r="W419" s="101">
        <f t="shared" si="385"/>
        <v>0</v>
      </c>
      <c r="X419" s="101">
        <f t="shared" si="400"/>
        <v>6</v>
      </c>
      <c r="Y419" s="101">
        <f t="shared" si="409"/>
        <v>0</v>
      </c>
      <c r="Z419" s="101">
        <f t="shared" si="401"/>
        <v>6</v>
      </c>
      <c r="AA419" s="101">
        <f t="shared" si="410"/>
        <v>0</v>
      </c>
    </row>
    <row r="420" spans="1:27" ht="15.75" thickTop="1" x14ac:dyDescent="0.25"/>
    <row r="422" spans="1:27" x14ac:dyDescent="0.25">
      <c r="A422" s="190" t="s">
        <v>49</v>
      </c>
      <c r="B422" s="190"/>
      <c r="C422" s="190"/>
      <c r="D422" s="190"/>
      <c r="E422" s="190"/>
      <c r="F422" s="190"/>
      <c r="G422" s="190"/>
      <c r="H422" s="190"/>
      <c r="I422" s="190"/>
      <c r="J422" s="190"/>
      <c r="K422" s="190"/>
      <c r="L422" s="190"/>
      <c r="M422" s="190"/>
      <c r="N422" s="190"/>
      <c r="O422" s="190"/>
      <c r="P422" s="190"/>
      <c r="Q422" s="190"/>
      <c r="R422" s="190"/>
      <c r="S422" s="190"/>
      <c r="T422" s="190"/>
      <c r="U422" s="190"/>
      <c r="V422" s="190"/>
    </row>
    <row r="423" spans="1:27" ht="15.75" thickBot="1" x14ac:dyDescent="0.3">
      <c r="A423" s="170" t="s">
        <v>0</v>
      </c>
      <c r="B423" s="171"/>
      <c r="C423" s="171"/>
      <c r="D423" s="194"/>
      <c r="E423" s="191" t="s">
        <v>22</v>
      </c>
      <c r="F423" s="192"/>
      <c r="G423" s="192"/>
      <c r="H423" s="192"/>
      <c r="I423" s="193"/>
      <c r="J423" s="186" t="s">
        <v>21</v>
      </c>
      <c r="K423" s="187"/>
      <c r="L423" s="187"/>
      <c r="M423" s="187"/>
      <c r="N423" s="188"/>
      <c r="O423" s="14"/>
      <c r="P423" s="7"/>
      <c r="Q423" s="185" t="s">
        <v>77</v>
      </c>
      <c r="R423" s="185"/>
      <c r="S423" s="185"/>
      <c r="T423" s="185"/>
      <c r="U423" s="185"/>
      <c r="V423" s="185"/>
    </row>
    <row r="424" spans="1:27" ht="90.75" thickTop="1" x14ac:dyDescent="0.25">
      <c r="A424" s="9" t="s">
        <v>1</v>
      </c>
      <c r="B424" s="9" t="s">
        <v>2</v>
      </c>
      <c r="C424" s="9" t="s">
        <v>3</v>
      </c>
      <c r="D424" s="11" t="s">
        <v>9</v>
      </c>
      <c r="E424" s="22" t="s">
        <v>4</v>
      </c>
      <c r="F424" s="23" t="s">
        <v>6</v>
      </c>
      <c r="G424" s="23" t="s">
        <v>5</v>
      </c>
      <c r="H424" s="23" t="s">
        <v>7</v>
      </c>
      <c r="I424" s="26" t="s">
        <v>8</v>
      </c>
      <c r="J424" s="29" t="s">
        <v>4</v>
      </c>
      <c r="K424" s="30" t="s">
        <v>6</v>
      </c>
      <c r="L424" s="30" t="s">
        <v>5</v>
      </c>
      <c r="M424" s="30" t="s">
        <v>7</v>
      </c>
      <c r="N424" s="31" t="s">
        <v>8</v>
      </c>
      <c r="O424" s="15" t="s">
        <v>10</v>
      </c>
      <c r="P424" s="10" t="s">
        <v>11</v>
      </c>
      <c r="Q424" s="113" t="s">
        <v>78</v>
      </c>
      <c r="R424" s="113" t="s">
        <v>79</v>
      </c>
      <c r="S424" s="113" t="s">
        <v>80</v>
      </c>
      <c r="T424" s="113" t="s">
        <v>81</v>
      </c>
      <c r="U424" s="113" t="s">
        <v>82</v>
      </c>
      <c r="V424" s="113" t="s">
        <v>83</v>
      </c>
    </row>
    <row r="425" spans="1:27" ht="15.75" x14ac:dyDescent="0.25">
      <c r="A425" s="68">
        <v>2022</v>
      </c>
      <c r="B425" s="68">
        <v>4</v>
      </c>
      <c r="C425" s="69">
        <v>44835</v>
      </c>
      <c r="D425" s="69">
        <v>44926</v>
      </c>
      <c r="E425" s="70">
        <v>0</v>
      </c>
      <c r="F425" s="70">
        <v>0</v>
      </c>
      <c r="G425" s="70">
        <v>0</v>
      </c>
      <c r="H425" s="70">
        <v>0</v>
      </c>
      <c r="I425" s="71">
        <v>0</v>
      </c>
      <c r="J425" s="70">
        <v>0</v>
      </c>
      <c r="K425" s="70">
        <v>0</v>
      </c>
      <c r="L425" s="70">
        <v>0</v>
      </c>
      <c r="M425" s="70">
        <v>0</v>
      </c>
      <c r="N425" s="71">
        <v>0</v>
      </c>
      <c r="O425" s="72">
        <v>0</v>
      </c>
      <c r="P425" s="73">
        <v>0</v>
      </c>
      <c r="Q425" s="102">
        <f t="shared" ref="Q425:V425" si="413">O425</f>
        <v>0</v>
      </c>
      <c r="R425" s="102">
        <f t="shared" si="413"/>
        <v>0</v>
      </c>
      <c r="S425" s="102">
        <f t="shared" si="413"/>
        <v>0</v>
      </c>
      <c r="T425" s="102">
        <f t="shared" si="413"/>
        <v>0</v>
      </c>
      <c r="U425" s="102">
        <f t="shared" si="413"/>
        <v>0</v>
      </c>
      <c r="V425" s="102">
        <f t="shared" si="413"/>
        <v>0</v>
      </c>
    </row>
    <row r="426" spans="1:27" ht="15.75" x14ac:dyDescent="0.25">
      <c r="A426" s="68">
        <v>2023</v>
      </c>
      <c r="B426" s="68">
        <v>1</v>
      </c>
      <c r="C426" s="69">
        <v>44927</v>
      </c>
      <c r="D426" s="69">
        <v>45016</v>
      </c>
      <c r="E426" s="70">
        <v>0</v>
      </c>
      <c r="F426" s="70">
        <v>0</v>
      </c>
      <c r="G426" s="70">
        <v>0</v>
      </c>
      <c r="H426" s="70">
        <v>0</v>
      </c>
      <c r="I426" s="71">
        <v>0</v>
      </c>
      <c r="J426" s="70">
        <v>0</v>
      </c>
      <c r="K426" s="70">
        <v>0</v>
      </c>
      <c r="L426" s="70">
        <v>0</v>
      </c>
      <c r="M426" s="70">
        <v>0</v>
      </c>
      <c r="N426" s="71">
        <v>0</v>
      </c>
      <c r="O426" s="72">
        <v>0</v>
      </c>
      <c r="P426" s="73">
        <v>0</v>
      </c>
      <c r="Q426" s="102">
        <f t="shared" ref="Q426:Q449" si="414">O426</f>
        <v>0</v>
      </c>
      <c r="R426" s="102">
        <f t="shared" ref="R426:R449" si="415">P426</f>
        <v>0</v>
      </c>
      <c r="S426" s="102">
        <f t="shared" ref="S426:S428" si="416">Q426</f>
        <v>0</v>
      </c>
      <c r="T426" s="102">
        <f t="shared" ref="T426:T434" si="417">R426</f>
        <v>0</v>
      </c>
      <c r="U426" s="102">
        <f t="shared" ref="U426:U428" si="418">S426</f>
        <v>0</v>
      </c>
      <c r="V426" s="102">
        <f t="shared" ref="V426:V434" si="419">T426</f>
        <v>0</v>
      </c>
    </row>
    <row r="427" spans="1:27" ht="15.75" x14ac:dyDescent="0.25">
      <c r="A427" s="68">
        <v>2023</v>
      </c>
      <c r="B427" s="68">
        <v>2</v>
      </c>
      <c r="C427" s="69">
        <v>45017</v>
      </c>
      <c r="D427" s="69">
        <v>45107</v>
      </c>
      <c r="E427" s="79">
        <f>$E$449/9</f>
        <v>0</v>
      </c>
      <c r="F427" s="80"/>
      <c r="G427" s="80">
        <f>E427</f>
        <v>0</v>
      </c>
      <c r="H427" s="80">
        <f>SUM(F427+0)</f>
        <v>0</v>
      </c>
      <c r="I427" s="71">
        <v>0</v>
      </c>
      <c r="J427" s="82">
        <f>$J$449/9</f>
        <v>0</v>
      </c>
      <c r="K427" s="83"/>
      <c r="L427" s="84">
        <f>J427</f>
        <v>0</v>
      </c>
      <c r="M427" s="83">
        <f>SUM(K427+0)</f>
        <v>0</v>
      </c>
      <c r="N427" s="71">
        <v>0</v>
      </c>
      <c r="O427" s="72">
        <v>0</v>
      </c>
      <c r="P427" s="73"/>
      <c r="Q427" s="102">
        <f t="shared" si="414"/>
        <v>0</v>
      </c>
      <c r="R427" s="102">
        <f t="shared" si="415"/>
        <v>0</v>
      </c>
      <c r="S427" s="102">
        <f t="shared" si="416"/>
        <v>0</v>
      </c>
      <c r="T427" s="102">
        <f t="shared" si="417"/>
        <v>0</v>
      </c>
      <c r="U427" s="102">
        <f t="shared" si="418"/>
        <v>0</v>
      </c>
      <c r="V427" s="102">
        <f t="shared" si="419"/>
        <v>0</v>
      </c>
    </row>
    <row r="428" spans="1:27" ht="15.75" x14ac:dyDescent="0.25">
      <c r="A428" s="68">
        <v>2023</v>
      </c>
      <c r="B428" s="68">
        <v>3</v>
      </c>
      <c r="C428" s="69">
        <v>45108</v>
      </c>
      <c r="D428" s="69">
        <v>45199</v>
      </c>
      <c r="E428" s="79">
        <f t="shared" ref="E428:E435" si="420">$E$449/9</f>
        <v>0</v>
      </c>
      <c r="F428" s="80"/>
      <c r="G428" s="80">
        <f t="shared" ref="G428:G429" si="421">G427+E428</f>
        <v>0</v>
      </c>
      <c r="H428" s="80">
        <f t="shared" ref="H428:H432" si="422">SUM(H427+F428)</f>
        <v>0</v>
      </c>
      <c r="I428" s="71">
        <v>0</v>
      </c>
      <c r="J428" s="82">
        <f t="shared" ref="J428:J435" si="423">$J$449/9</f>
        <v>0</v>
      </c>
      <c r="K428" s="83"/>
      <c r="L428" s="83">
        <f>L427+J428</f>
        <v>0</v>
      </c>
      <c r="M428" s="83">
        <f>SUM(M427+K428)</f>
        <v>0</v>
      </c>
      <c r="N428" s="71">
        <v>0</v>
      </c>
      <c r="O428" s="72">
        <v>0</v>
      </c>
      <c r="P428" s="73"/>
      <c r="Q428" s="102">
        <f t="shared" si="414"/>
        <v>0</v>
      </c>
      <c r="R428" s="102">
        <f t="shared" si="415"/>
        <v>0</v>
      </c>
      <c r="S428" s="102">
        <f t="shared" si="416"/>
        <v>0</v>
      </c>
      <c r="T428" s="102">
        <f t="shared" si="417"/>
        <v>0</v>
      </c>
      <c r="U428" s="102">
        <f t="shared" si="418"/>
        <v>0</v>
      </c>
      <c r="V428" s="102">
        <f t="shared" si="419"/>
        <v>0</v>
      </c>
    </row>
    <row r="429" spans="1:27" ht="15.75" x14ac:dyDescent="0.25">
      <c r="A429" s="68">
        <v>2023</v>
      </c>
      <c r="B429" s="68">
        <v>4</v>
      </c>
      <c r="C429" s="69">
        <v>45200</v>
      </c>
      <c r="D429" s="69">
        <v>45291</v>
      </c>
      <c r="E429" s="79">
        <f t="shared" si="420"/>
        <v>0</v>
      </c>
      <c r="F429" s="80"/>
      <c r="G429" s="80">
        <f t="shared" si="421"/>
        <v>0</v>
      </c>
      <c r="H429" s="80">
        <f t="shared" si="422"/>
        <v>0</v>
      </c>
      <c r="I429" s="71">
        <v>0</v>
      </c>
      <c r="J429" s="82">
        <f t="shared" si="423"/>
        <v>0</v>
      </c>
      <c r="K429" s="83"/>
      <c r="L429" s="83">
        <f t="shared" ref="L429:L432" si="424">L428+J429</f>
        <v>0</v>
      </c>
      <c r="M429" s="83">
        <f t="shared" ref="M429:M431" si="425">SUM(M428+K429)</f>
        <v>0</v>
      </c>
      <c r="N429" s="71">
        <v>0</v>
      </c>
      <c r="O429" s="72">
        <v>0</v>
      </c>
      <c r="P429" s="73"/>
      <c r="Q429" s="102">
        <f t="shared" si="414"/>
        <v>0</v>
      </c>
      <c r="R429" s="102">
        <f t="shared" si="415"/>
        <v>0</v>
      </c>
      <c r="S429" s="102">
        <f>Q429</f>
        <v>0</v>
      </c>
      <c r="T429" s="102">
        <f t="shared" si="417"/>
        <v>0</v>
      </c>
      <c r="U429" s="102">
        <f>S429</f>
        <v>0</v>
      </c>
      <c r="V429" s="102">
        <f t="shared" si="419"/>
        <v>0</v>
      </c>
    </row>
    <row r="430" spans="1:27" ht="15.75" x14ac:dyDescent="0.25">
      <c r="A430" s="68">
        <v>2024</v>
      </c>
      <c r="B430" s="68">
        <v>1</v>
      </c>
      <c r="C430" s="69">
        <v>45292</v>
      </c>
      <c r="D430" s="69">
        <v>45382</v>
      </c>
      <c r="E430" s="79">
        <f t="shared" si="420"/>
        <v>0</v>
      </c>
      <c r="F430" s="80"/>
      <c r="G430" s="80">
        <f>G429+E430</f>
        <v>0</v>
      </c>
      <c r="H430" s="80">
        <f t="shared" si="422"/>
        <v>0</v>
      </c>
      <c r="I430" s="71">
        <v>0</v>
      </c>
      <c r="J430" s="82">
        <f t="shared" si="423"/>
        <v>0</v>
      </c>
      <c r="K430" s="83"/>
      <c r="L430" s="83">
        <f t="shared" si="424"/>
        <v>0</v>
      </c>
      <c r="M430" s="83">
        <f t="shared" si="425"/>
        <v>0</v>
      </c>
      <c r="N430" s="71">
        <v>0</v>
      </c>
      <c r="O430" s="72">
        <v>0</v>
      </c>
      <c r="P430" s="73"/>
      <c r="Q430" s="102">
        <f t="shared" si="414"/>
        <v>0</v>
      </c>
      <c r="R430" s="102">
        <f t="shared" si="415"/>
        <v>0</v>
      </c>
      <c r="S430" s="102">
        <f t="shared" ref="S430:S449" si="426">Q430</f>
        <v>0</v>
      </c>
      <c r="T430" s="102">
        <f t="shared" si="417"/>
        <v>0</v>
      </c>
      <c r="U430" s="102">
        <f t="shared" ref="U430:U449" si="427">S430</f>
        <v>0</v>
      </c>
      <c r="V430" s="102">
        <f t="shared" si="419"/>
        <v>0</v>
      </c>
    </row>
    <row r="431" spans="1:27" ht="15.75" x14ac:dyDescent="0.25">
      <c r="A431" s="68">
        <v>2024</v>
      </c>
      <c r="B431" s="68">
        <v>2</v>
      </c>
      <c r="C431" s="69">
        <v>45383</v>
      </c>
      <c r="D431" s="69">
        <v>45473</v>
      </c>
      <c r="E431" s="79">
        <f t="shared" si="420"/>
        <v>0</v>
      </c>
      <c r="F431" s="80"/>
      <c r="G431" s="80">
        <f t="shared" ref="G431:G432" si="428">G430+E431</f>
        <v>0</v>
      </c>
      <c r="H431" s="80">
        <f t="shared" si="422"/>
        <v>0</v>
      </c>
      <c r="I431" s="71">
        <v>0</v>
      </c>
      <c r="J431" s="82">
        <f t="shared" si="423"/>
        <v>0</v>
      </c>
      <c r="K431" s="83"/>
      <c r="L431" s="83">
        <f t="shared" si="424"/>
        <v>0</v>
      </c>
      <c r="M431" s="83">
        <f t="shared" si="425"/>
        <v>0</v>
      </c>
      <c r="N431" s="71">
        <v>0</v>
      </c>
      <c r="O431" s="72">
        <v>0</v>
      </c>
      <c r="P431" s="73"/>
      <c r="Q431" s="102">
        <f t="shared" si="414"/>
        <v>0</v>
      </c>
      <c r="R431" s="102">
        <f t="shared" si="415"/>
        <v>0</v>
      </c>
      <c r="S431" s="102">
        <f t="shared" si="426"/>
        <v>0</v>
      </c>
      <c r="T431" s="102">
        <f t="shared" si="417"/>
        <v>0</v>
      </c>
      <c r="U431" s="102">
        <f t="shared" si="427"/>
        <v>0</v>
      </c>
      <c r="V431" s="102">
        <f t="shared" si="419"/>
        <v>0</v>
      </c>
    </row>
    <row r="432" spans="1:27" ht="15.75" x14ac:dyDescent="0.25">
      <c r="A432" s="68">
        <v>2024</v>
      </c>
      <c r="B432" s="68">
        <v>3</v>
      </c>
      <c r="C432" s="69">
        <v>45474</v>
      </c>
      <c r="D432" s="69">
        <v>45565</v>
      </c>
      <c r="E432" s="79">
        <f t="shared" si="420"/>
        <v>0</v>
      </c>
      <c r="F432" s="80"/>
      <c r="G432" s="80">
        <f t="shared" si="428"/>
        <v>0</v>
      </c>
      <c r="H432" s="80">
        <f t="shared" si="422"/>
        <v>0</v>
      </c>
      <c r="I432" s="71">
        <v>0</v>
      </c>
      <c r="J432" s="82">
        <f t="shared" si="423"/>
        <v>0</v>
      </c>
      <c r="K432" s="83"/>
      <c r="L432" s="83">
        <f t="shared" si="424"/>
        <v>0</v>
      </c>
      <c r="M432" s="83">
        <f>SUM(M431+K432)</f>
        <v>0</v>
      </c>
      <c r="N432" s="71">
        <v>0</v>
      </c>
      <c r="O432" s="72">
        <v>0</v>
      </c>
      <c r="P432" s="73"/>
      <c r="Q432" s="102">
        <f t="shared" si="414"/>
        <v>0</v>
      </c>
      <c r="R432" s="102">
        <f t="shared" si="415"/>
        <v>0</v>
      </c>
      <c r="S432" s="102">
        <f t="shared" si="426"/>
        <v>0</v>
      </c>
      <c r="T432" s="102">
        <f t="shared" si="417"/>
        <v>0</v>
      </c>
      <c r="U432" s="102">
        <f t="shared" si="427"/>
        <v>0</v>
      </c>
      <c r="V432" s="102">
        <f t="shared" si="419"/>
        <v>0</v>
      </c>
    </row>
    <row r="433" spans="1:22" ht="15.75" x14ac:dyDescent="0.25">
      <c r="A433" s="68">
        <v>2024</v>
      </c>
      <c r="B433" s="68">
        <v>4</v>
      </c>
      <c r="C433" s="69">
        <v>45566</v>
      </c>
      <c r="D433" s="69">
        <v>45657</v>
      </c>
      <c r="E433" s="79">
        <f t="shared" si="420"/>
        <v>0</v>
      </c>
      <c r="F433" s="80"/>
      <c r="G433" s="80">
        <f>G432+E433</f>
        <v>0</v>
      </c>
      <c r="H433" s="80">
        <f>SUM(H432+F433)</f>
        <v>0</v>
      </c>
      <c r="I433" s="71">
        <v>0</v>
      </c>
      <c r="J433" s="82">
        <f t="shared" si="423"/>
        <v>0</v>
      </c>
      <c r="K433" s="83"/>
      <c r="L433" s="83">
        <f>L432+J433</f>
        <v>0</v>
      </c>
      <c r="M433" s="83">
        <f>SUM(M432+K433)</f>
        <v>0</v>
      </c>
      <c r="N433" s="71">
        <v>0</v>
      </c>
      <c r="O433" s="72">
        <v>0</v>
      </c>
      <c r="P433" s="73"/>
      <c r="Q433" s="102">
        <f t="shared" si="414"/>
        <v>0</v>
      </c>
      <c r="R433" s="102">
        <f t="shared" si="415"/>
        <v>0</v>
      </c>
      <c r="S433" s="102">
        <f t="shared" si="426"/>
        <v>0</v>
      </c>
      <c r="T433" s="102">
        <f t="shared" si="417"/>
        <v>0</v>
      </c>
      <c r="U433" s="102">
        <f t="shared" si="427"/>
        <v>0</v>
      </c>
      <c r="V433" s="102">
        <f t="shared" si="419"/>
        <v>0</v>
      </c>
    </row>
    <row r="434" spans="1:22" ht="15.75" x14ac:dyDescent="0.25">
      <c r="A434" s="68">
        <v>2025</v>
      </c>
      <c r="B434" s="68">
        <v>1</v>
      </c>
      <c r="C434" s="69">
        <v>45658</v>
      </c>
      <c r="D434" s="69">
        <v>45747</v>
      </c>
      <c r="E434" s="79">
        <f t="shared" si="420"/>
        <v>0</v>
      </c>
      <c r="F434" s="80"/>
      <c r="G434" s="80">
        <f t="shared" ref="G434:G448" si="429">G433+E434</f>
        <v>0</v>
      </c>
      <c r="H434" s="80">
        <f t="shared" ref="H434:H447" si="430">SUM(H433+F434)</f>
        <v>0</v>
      </c>
      <c r="I434" s="71">
        <v>0</v>
      </c>
      <c r="J434" s="82">
        <f t="shared" si="423"/>
        <v>0</v>
      </c>
      <c r="K434" s="83"/>
      <c r="L434" s="83">
        <f>L433+J434</f>
        <v>0</v>
      </c>
      <c r="M434" s="83">
        <f t="shared" ref="M434:M448" si="431">SUM(M433+K434)</f>
        <v>0</v>
      </c>
      <c r="N434" s="71">
        <v>0</v>
      </c>
      <c r="O434" s="72">
        <v>0</v>
      </c>
      <c r="P434" s="73"/>
      <c r="Q434" s="102">
        <f t="shared" si="414"/>
        <v>0</v>
      </c>
      <c r="R434" s="102">
        <f t="shared" si="415"/>
        <v>0</v>
      </c>
      <c r="S434" s="102">
        <f t="shared" si="426"/>
        <v>0</v>
      </c>
      <c r="T434" s="102">
        <f t="shared" si="417"/>
        <v>0</v>
      </c>
      <c r="U434" s="102">
        <f t="shared" si="427"/>
        <v>0</v>
      </c>
      <c r="V434" s="102">
        <f t="shared" si="419"/>
        <v>0</v>
      </c>
    </row>
    <row r="435" spans="1:22" ht="15.75" x14ac:dyDescent="0.25">
      <c r="A435" s="68">
        <v>2025</v>
      </c>
      <c r="B435" s="68">
        <v>2</v>
      </c>
      <c r="C435" s="69">
        <v>45748</v>
      </c>
      <c r="D435" s="69">
        <v>45838</v>
      </c>
      <c r="E435" s="79">
        <f t="shared" si="420"/>
        <v>0</v>
      </c>
      <c r="F435" s="80"/>
      <c r="G435" s="80">
        <f t="shared" si="429"/>
        <v>0</v>
      </c>
      <c r="H435" s="80">
        <f t="shared" si="430"/>
        <v>0</v>
      </c>
      <c r="I435" s="71">
        <v>0</v>
      </c>
      <c r="J435" s="82">
        <f t="shared" si="423"/>
        <v>0</v>
      </c>
      <c r="K435" s="83"/>
      <c r="L435" s="83">
        <f t="shared" ref="L435" si="432">L434+J435</f>
        <v>0</v>
      </c>
      <c r="M435" s="83">
        <f t="shared" si="431"/>
        <v>0</v>
      </c>
      <c r="N435" s="71">
        <v>0</v>
      </c>
      <c r="O435" s="72">
        <v>0</v>
      </c>
      <c r="P435" s="73"/>
      <c r="Q435" s="102">
        <f t="shared" si="414"/>
        <v>0</v>
      </c>
      <c r="R435" s="102">
        <f t="shared" si="415"/>
        <v>0</v>
      </c>
      <c r="S435" s="102">
        <f t="shared" si="426"/>
        <v>0</v>
      </c>
      <c r="T435" s="102">
        <f>R435</f>
        <v>0</v>
      </c>
      <c r="U435" s="102">
        <f t="shared" si="427"/>
        <v>0</v>
      </c>
      <c r="V435" s="102">
        <f>T435</f>
        <v>0</v>
      </c>
    </row>
    <row r="436" spans="1:22" ht="15.75" x14ac:dyDescent="0.25">
      <c r="A436" s="68">
        <v>2025</v>
      </c>
      <c r="B436" s="68">
        <v>3</v>
      </c>
      <c r="C436" s="69">
        <v>45839</v>
      </c>
      <c r="D436" s="69">
        <v>45930</v>
      </c>
      <c r="E436" s="79">
        <v>0</v>
      </c>
      <c r="F436" s="80"/>
      <c r="G436" s="80">
        <f t="shared" si="429"/>
        <v>0</v>
      </c>
      <c r="H436" s="80">
        <f t="shared" si="430"/>
        <v>0</v>
      </c>
      <c r="I436" s="71">
        <v>0</v>
      </c>
      <c r="J436" s="82">
        <v>0</v>
      </c>
      <c r="K436" s="83"/>
      <c r="L436" s="83">
        <f>L435+J436</f>
        <v>0</v>
      </c>
      <c r="M436" s="83">
        <f t="shared" si="431"/>
        <v>0</v>
      </c>
      <c r="N436" s="71">
        <v>0</v>
      </c>
      <c r="O436" s="72"/>
      <c r="P436" s="73"/>
      <c r="Q436" s="102">
        <f t="shared" si="414"/>
        <v>0</v>
      </c>
      <c r="R436" s="102">
        <f t="shared" si="415"/>
        <v>0</v>
      </c>
      <c r="S436" s="102">
        <f t="shared" si="426"/>
        <v>0</v>
      </c>
      <c r="T436" s="102">
        <f t="shared" ref="T436:T449" si="433">R436</f>
        <v>0</v>
      </c>
      <c r="U436" s="102">
        <f t="shared" si="427"/>
        <v>0</v>
      </c>
      <c r="V436" s="102">
        <f t="shared" ref="V436:V449" si="434">T436</f>
        <v>0</v>
      </c>
    </row>
    <row r="437" spans="1:22" ht="15.75" x14ac:dyDescent="0.25">
      <c r="A437" s="68">
        <v>2025</v>
      </c>
      <c r="B437" s="68">
        <v>4</v>
      </c>
      <c r="C437" s="69">
        <v>45931</v>
      </c>
      <c r="D437" s="69">
        <v>46022</v>
      </c>
      <c r="E437" s="79">
        <v>0</v>
      </c>
      <c r="F437" s="80"/>
      <c r="G437" s="80">
        <f t="shared" si="429"/>
        <v>0</v>
      </c>
      <c r="H437" s="80">
        <f t="shared" si="430"/>
        <v>0</v>
      </c>
      <c r="I437" s="71">
        <v>0</v>
      </c>
      <c r="J437" s="82">
        <v>0</v>
      </c>
      <c r="K437" s="83"/>
      <c r="L437" s="83">
        <f t="shared" ref="L437:L448" si="435">L436+J437</f>
        <v>0</v>
      </c>
      <c r="M437" s="83">
        <f t="shared" si="431"/>
        <v>0</v>
      </c>
      <c r="N437" s="71">
        <v>0</v>
      </c>
      <c r="O437" s="72"/>
      <c r="P437" s="73"/>
      <c r="Q437" s="102">
        <f t="shared" si="414"/>
        <v>0</v>
      </c>
      <c r="R437" s="102">
        <f t="shared" si="415"/>
        <v>0</v>
      </c>
      <c r="S437" s="102">
        <f t="shared" si="426"/>
        <v>0</v>
      </c>
      <c r="T437" s="102">
        <f t="shared" si="433"/>
        <v>0</v>
      </c>
      <c r="U437" s="102">
        <f t="shared" si="427"/>
        <v>0</v>
      </c>
      <c r="V437" s="102">
        <f t="shared" si="434"/>
        <v>0</v>
      </c>
    </row>
    <row r="438" spans="1:22" ht="15.75" x14ac:dyDescent="0.25">
      <c r="A438" s="68">
        <v>2026</v>
      </c>
      <c r="B438" s="68">
        <v>1</v>
      </c>
      <c r="C438" s="69">
        <v>46023</v>
      </c>
      <c r="D438" s="69">
        <v>46112</v>
      </c>
      <c r="E438" s="79">
        <v>0</v>
      </c>
      <c r="F438" s="80"/>
      <c r="G438" s="80">
        <f t="shared" si="429"/>
        <v>0</v>
      </c>
      <c r="H438" s="80">
        <f t="shared" si="430"/>
        <v>0</v>
      </c>
      <c r="I438" s="71">
        <v>0</v>
      </c>
      <c r="J438" s="82">
        <v>0</v>
      </c>
      <c r="K438" s="83"/>
      <c r="L438" s="83">
        <f t="shared" si="435"/>
        <v>0</v>
      </c>
      <c r="M438" s="83">
        <f t="shared" si="431"/>
        <v>0</v>
      </c>
      <c r="N438" s="71">
        <v>0</v>
      </c>
      <c r="O438" s="72"/>
      <c r="P438" s="73"/>
      <c r="Q438" s="102">
        <f t="shared" si="414"/>
        <v>0</v>
      </c>
      <c r="R438" s="102">
        <f t="shared" si="415"/>
        <v>0</v>
      </c>
      <c r="S438" s="102">
        <f t="shared" si="426"/>
        <v>0</v>
      </c>
      <c r="T438" s="102">
        <f t="shared" si="433"/>
        <v>0</v>
      </c>
      <c r="U438" s="102">
        <f t="shared" si="427"/>
        <v>0</v>
      </c>
      <c r="V438" s="102">
        <f t="shared" si="434"/>
        <v>0</v>
      </c>
    </row>
    <row r="439" spans="1:22" ht="15.75" x14ac:dyDescent="0.25">
      <c r="A439" s="68">
        <v>2026</v>
      </c>
      <c r="B439" s="68">
        <v>2</v>
      </c>
      <c r="C439" s="69">
        <v>46113</v>
      </c>
      <c r="D439" s="69">
        <v>46203</v>
      </c>
      <c r="E439" s="79">
        <v>0</v>
      </c>
      <c r="F439" s="80"/>
      <c r="G439" s="80">
        <f t="shared" si="429"/>
        <v>0</v>
      </c>
      <c r="H439" s="80">
        <f t="shared" si="430"/>
        <v>0</v>
      </c>
      <c r="I439" s="71">
        <v>0</v>
      </c>
      <c r="J439" s="82">
        <v>0</v>
      </c>
      <c r="K439" s="83"/>
      <c r="L439" s="83">
        <f t="shared" si="435"/>
        <v>0</v>
      </c>
      <c r="M439" s="83">
        <f t="shared" si="431"/>
        <v>0</v>
      </c>
      <c r="N439" s="71">
        <v>0</v>
      </c>
      <c r="O439" s="72"/>
      <c r="P439" s="73"/>
      <c r="Q439" s="102">
        <f t="shared" si="414"/>
        <v>0</v>
      </c>
      <c r="R439" s="102">
        <f t="shared" si="415"/>
        <v>0</v>
      </c>
      <c r="S439" s="102">
        <f t="shared" si="426"/>
        <v>0</v>
      </c>
      <c r="T439" s="102">
        <f t="shared" si="433"/>
        <v>0</v>
      </c>
      <c r="U439" s="102">
        <f t="shared" si="427"/>
        <v>0</v>
      </c>
      <c r="V439" s="102">
        <f t="shared" si="434"/>
        <v>0</v>
      </c>
    </row>
    <row r="440" spans="1:22" ht="15.75" x14ac:dyDescent="0.25">
      <c r="A440" s="68">
        <v>2026</v>
      </c>
      <c r="B440" s="68">
        <v>3</v>
      </c>
      <c r="C440" s="69">
        <v>46204</v>
      </c>
      <c r="D440" s="69">
        <v>46295</v>
      </c>
      <c r="E440" s="79">
        <v>0</v>
      </c>
      <c r="F440" s="80"/>
      <c r="G440" s="80">
        <f t="shared" si="429"/>
        <v>0</v>
      </c>
      <c r="H440" s="80">
        <f t="shared" si="430"/>
        <v>0</v>
      </c>
      <c r="I440" s="71">
        <v>0</v>
      </c>
      <c r="J440" s="82">
        <v>0</v>
      </c>
      <c r="K440" s="84"/>
      <c r="L440" s="84">
        <f t="shared" si="435"/>
        <v>0</v>
      </c>
      <c r="M440" s="84">
        <f t="shared" si="431"/>
        <v>0</v>
      </c>
      <c r="N440" s="71">
        <v>0</v>
      </c>
      <c r="O440" s="86"/>
      <c r="P440" s="87"/>
      <c r="Q440" s="102">
        <f t="shared" si="414"/>
        <v>0</v>
      </c>
      <c r="R440" s="102">
        <f t="shared" si="415"/>
        <v>0</v>
      </c>
      <c r="S440" s="102">
        <f t="shared" si="426"/>
        <v>0</v>
      </c>
      <c r="T440" s="102">
        <f t="shared" si="433"/>
        <v>0</v>
      </c>
      <c r="U440" s="102">
        <f t="shared" si="427"/>
        <v>0</v>
      </c>
      <c r="V440" s="102">
        <f t="shared" si="434"/>
        <v>0</v>
      </c>
    </row>
    <row r="441" spans="1:22" ht="15.75" x14ac:dyDescent="0.25">
      <c r="A441" s="68">
        <v>2026</v>
      </c>
      <c r="B441" s="68">
        <v>4</v>
      </c>
      <c r="C441" s="69">
        <v>46296</v>
      </c>
      <c r="D441" s="69">
        <v>46387</v>
      </c>
      <c r="E441" s="79">
        <v>0</v>
      </c>
      <c r="F441" s="80"/>
      <c r="G441" s="80">
        <f t="shared" si="429"/>
        <v>0</v>
      </c>
      <c r="H441" s="80">
        <f t="shared" si="430"/>
        <v>0</v>
      </c>
      <c r="I441" s="71">
        <v>0</v>
      </c>
      <c r="J441" s="82">
        <v>0</v>
      </c>
      <c r="K441" s="84"/>
      <c r="L441" s="84">
        <f t="shared" si="435"/>
        <v>0</v>
      </c>
      <c r="M441" s="84">
        <f t="shared" si="431"/>
        <v>0</v>
      </c>
      <c r="N441" s="71">
        <v>0</v>
      </c>
      <c r="O441" s="86"/>
      <c r="P441" s="87"/>
      <c r="Q441" s="102">
        <f t="shared" si="414"/>
        <v>0</v>
      </c>
      <c r="R441" s="102">
        <f t="shared" si="415"/>
        <v>0</v>
      </c>
      <c r="S441" s="102">
        <f t="shared" si="426"/>
        <v>0</v>
      </c>
      <c r="T441" s="102">
        <f t="shared" si="433"/>
        <v>0</v>
      </c>
      <c r="U441" s="102">
        <f t="shared" si="427"/>
        <v>0</v>
      </c>
      <c r="V441" s="102">
        <f t="shared" si="434"/>
        <v>0</v>
      </c>
    </row>
    <row r="442" spans="1:22" ht="15.75" x14ac:dyDescent="0.25">
      <c r="A442" s="68">
        <v>2027</v>
      </c>
      <c r="B442" s="68">
        <v>1</v>
      </c>
      <c r="C442" s="69">
        <v>46388</v>
      </c>
      <c r="D442" s="69">
        <v>46477</v>
      </c>
      <c r="E442" s="79">
        <v>0</v>
      </c>
      <c r="F442" s="80"/>
      <c r="G442" s="80">
        <f t="shared" si="429"/>
        <v>0</v>
      </c>
      <c r="H442" s="80">
        <f t="shared" si="430"/>
        <v>0</v>
      </c>
      <c r="I442" s="71">
        <v>0</v>
      </c>
      <c r="J442" s="82">
        <v>0</v>
      </c>
      <c r="K442" s="84"/>
      <c r="L442" s="84">
        <f t="shared" si="435"/>
        <v>0</v>
      </c>
      <c r="M442" s="84">
        <f t="shared" si="431"/>
        <v>0</v>
      </c>
      <c r="N442" s="71">
        <v>0</v>
      </c>
      <c r="O442" s="86"/>
      <c r="P442" s="87"/>
      <c r="Q442" s="102">
        <f t="shared" si="414"/>
        <v>0</v>
      </c>
      <c r="R442" s="102">
        <f t="shared" si="415"/>
        <v>0</v>
      </c>
      <c r="S442" s="102">
        <f t="shared" si="426"/>
        <v>0</v>
      </c>
      <c r="T442" s="102">
        <f t="shared" si="433"/>
        <v>0</v>
      </c>
      <c r="U442" s="102">
        <f t="shared" si="427"/>
        <v>0</v>
      </c>
      <c r="V442" s="102">
        <f t="shared" si="434"/>
        <v>0</v>
      </c>
    </row>
    <row r="443" spans="1:22" ht="15.75" x14ac:dyDescent="0.25">
      <c r="A443" s="68">
        <v>2027</v>
      </c>
      <c r="B443" s="68">
        <v>2</v>
      </c>
      <c r="C443" s="69">
        <v>46478</v>
      </c>
      <c r="D443" s="69">
        <v>46568</v>
      </c>
      <c r="E443" s="79">
        <v>0</v>
      </c>
      <c r="F443" s="80"/>
      <c r="G443" s="80">
        <f t="shared" si="429"/>
        <v>0</v>
      </c>
      <c r="H443" s="80">
        <f t="shared" si="430"/>
        <v>0</v>
      </c>
      <c r="I443" s="71">
        <v>0</v>
      </c>
      <c r="J443" s="82">
        <v>0</v>
      </c>
      <c r="K443" s="84"/>
      <c r="L443" s="84">
        <f t="shared" si="435"/>
        <v>0</v>
      </c>
      <c r="M443" s="84">
        <f t="shared" si="431"/>
        <v>0</v>
      </c>
      <c r="N443" s="71">
        <v>0</v>
      </c>
      <c r="O443" s="86"/>
      <c r="P443" s="87"/>
      <c r="Q443" s="102">
        <f t="shared" si="414"/>
        <v>0</v>
      </c>
      <c r="R443" s="102">
        <f t="shared" si="415"/>
        <v>0</v>
      </c>
      <c r="S443" s="102">
        <f t="shared" si="426"/>
        <v>0</v>
      </c>
      <c r="T443" s="102">
        <f t="shared" si="433"/>
        <v>0</v>
      </c>
      <c r="U443" s="102">
        <f t="shared" si="427"/>
        <v>0</v>
      </c>
      <c r="V443" s="102">
        <f t="shared" si="434"/>
        <v>0</v>
      </c>
    </row>
    <row r="444" spans="1:22" ht="15.75" x14ac:dyDescent="0.25">
      <c r="A444" s="68">
        <v>2027</v>
      </c>
      <c r="B444" s="68">
        <v>3</v>
      </c>
      <c r="C444" s="69">
        <v>46569</v>
      </c>
      <c r="D444" s="69">
        <v>46660</v>
      </c>
      <c r="E444" s="79">
        <v>0</v>
      </c>
      <c r="F444" s="80"/>
      <c r="G444" s="80">
        <f t="shared" si="429"/>
        <v>0</v>
      </c>
      <c r="H444" s="80">
        <f t="shared" si="430"/>
        <v>0</v>
      </c>
      <c r="I444" s="71">
        <v>0</v>
      </c>
      <c r="J444" s="82">
        <v>0</v>
      </c>
      <c r="K444" s="84"/>
      <c r="L444" s="84">
        <f t="shared" si="435"/>
        <v>0</v>
      </c>
      <c r="M444" s="84">
        <f t="shared" si="431"/>
        <v>0</v>
      </c>
      <c r="N444" s="71">
        <v>0</v>
      </c>
      <c r="O444" s="86"/>
      <c r="P444" s="87"/>
      <c r="Q444" s="102">
        <f t="shared" si="414"/>
        <v>0</v>
      </c>
      <c r="R444" s="102">
        <f t="shared" si="415"/>
        <v>0</v>
      </c>
      <c r="S444" s="102">
        <f t="shared" si="426"/>
        <v>0</v>
      </c>
      <c r="T444" s="102">
        <f t="shared" si="433"/>
        <v>0</v>
      </c>
      <c r="U444" s="102">
        <f t="shared" si="427"/>
        <v>0</v>
      </c>
      <c r="V444" s="102">
        <f t="shared" si="434"/>
        <v>0</v>
      </c>
    </row>
    <row r="445" spans="1:22" ht="15.75" x14ac:dyDescent="0.25">
      <c r="A445" s="68">
        <v>2027</v>
      </c>
      <c r="B445" s="68">
        <v>4</v>
      </c>
      <c r="C445" s="69">
        <v>46661</v>
      </c>
      <c r="D445" s="69">
        <v>46752</v>
      </c>
      <c r="E445" s="79">
        <v>0</v>
      </c>
      <c r="F445" s="80"/>
      <c r="G445" s="80">
        <f t="shared" si="429"/>
        <v>0</v>
      </c>
      <c r="H445" s="80">
        <f t="shared" si="430"/>
        <v>0</v>
      </c>
      <c r="I445" s="71">
        <v>0</v>
      </c>
      <c r="J445" s="82">
        <v>0</v>
      </c>
      <c r="K445" s="84"/>
      <c r="L445" s="84">
        <f t="shared" si="435"/>
        <v>0</v>
      </c>
      <c r="M445" s="84">
        <f t="shared" si="431"/>
        <v>0</v>
      </c>
      <c r="N445" s="71">
        <v>0</v>
      </c>
      <c r="O445" s="86"/>
      <c r="P445" s="87"/>
      <c r="Q445" s="102">
        <f t="shared" si="414"/>
        <v>0</v>
      </c>
      <c r="R445" s="102">
        <f t="shared" si="415"/>
        <v>0</v>
      </c>
      <c r="S445" s="102">
        <f t="shared" si="426"/>
        <v>0</v>
      </c>
      <c r="T445" s="102">
        <f t="shared" si="433"/>
        <v>0</v>
      </c>
      <c r="U445" s="102">
        <f t="shared" si="427"/>
        <v>0</v>
      </c>
      <c r="V445" s="102">
        <f t="shared" si="434"/>
        <v>0</v>
      </c>
    </row>
    <row r="446" spans="1:22" ht="15.75" x14ac:dyDescent="0.25">
      <c r="A446" s="68">
        <v>2028</v>
      </c>
      <c r="B446" s="68">
        <v>1</v>
      </c>
      <c r="C446" s="69">
        <v>46753</v>
      </c>
      <c r="D446" s="69">
        <v>46843</v>
      </c>
      <c r="E446" s="79">
        <v>0</v>
      </c>
      <c r="F446" s="80"/>
      <c r="G446" s="80">
        <f t="shared" si="429"/>
        <v>0</v>
      </c>
      <c r="H446" s="80">
        <f t="shared" si="430"/>
        <v>0</v>
      </c>
      <c r="I446" s="71">
        <v>0</v>
      </c>
      <c r="J446" s="82">
        <v>0</v>
      </c>
      <c r="K446" s="84"/>
      <c r="L446" s="84">
        <f t="shared" si="435"/>
        <v>0</v>
      </c>
      <c r="M446" s="84">
        <f t="shared" si="431"/>
        <v>0</v>
      </c>
      <c r="N446" s="71">
        <v>0</v>
      </c>
      <c r="O446" s="86"/>
      <c r="P446" s="87"/>
      <c r="Q446" s="102">
        <f t="shared" si="414"/>
        <v>0</v>
      </c>
      <c r="R446" s="102">
        <f t="shared" si="415"/>
        <v>0</v>
      </c>
      <c r="S446" s="102">
        <f t="shared" si="426"/>
        <v>0</v>
      </c>
      <c r="T446" s="102">
        <f t="shared" si="433"/>
        <v>0</v>
      </c>
      <c r="U446" s="102">
        <f t="shared" si="427"/>
        <v>0</v>
      </c>
      <c r="V446" s="102">
        <f t="shared" si="434"/>
        <v>0</v>
      </c>
    </row>
    <row r="447" spans="1:22" ht="15.75" x14ac:dyDescent="0.25">
      <c r="A447" s="68">
        <v>2028</v>
      </c>
      <c r="B447" s="68">
        <v>2</v>
      </c>
      <c r="C447" s="69">
        <v>46844</v>
      </c>
      <c r="D447" s="69">
        <v>46934</v>
      </c>
      <c r="E447" s="79">
        <v>0</v>
      </c>
      <c r="F447" s="80"/>
      <c r="G447" s="80">
        <f t="shared" si="429"/>
        <v>0</v>
      </c>
      <c r="H447" s="80">
        <f t="shared" si="430"/>
        <v>0</v>
      </c>
      <c r="I447" s="71">
        <v>0</v>
      </c>
      <c r="J447" s="82">
        <v>0</v>
      </c>
      <c r="K447" s="84"/>
      <c r="L447" s="84">
        <f t="shared" si="435"/>
        <v>0</v>
      </c>
      <c r="M447" s="84">
        <f t="shared" si="431"/>
        <v>0</v>
      </c>
      <c r="N447" s="71">
        <v>0</v>
      </c>
      <c r="O447" s="86"/>
      <c r="P447" s="87"/>
      <c r="Q447" s="102">
        <f t="shared" si="414"/>
        <v>0</v>
      </c>
      <c r="R447" s="102">
        <f t="shared" si="415"/>
        <v>0</v>
      </c>
      <c r="S447" s="102">
        <f t="shared" si="426"/>
        <v>0</v>
      </c>
      <c r="T447" s="102">
        <f t="shared" si="433"/>
        <v>0</v>
      </c>
      <c r="U447" s="102">
        <f t="shared" si="427"/>
        <v>0</v>
      </c>
      <c r="V447" s="102">
        <f t="shared" si="434"/>
        <v>0</v>
      </c>
    </row>
    <row r="448" spans="1:22" ht="15.75" x14ac:dyDescent="0.25">
      <c r="A448" s="68">
        <v>2028</v>
      </c>
      <c r="B448" s="68">
        <v>3</v>
      </c>
      <c r="C448" s="69">
        <v>46935</v>
      </c>
      <c r="D448" s="69">
        <v>47026</v>
      </c>
      <c r="E448" s="79">
        <v>0</v>
      </c>
      <c r="F448" s="80"/>
      <c r="G448" s="80">
        <f t="shared" si="429"/>
        <v>0</v>
      </c>
      <c r="H448" s="80">
        <f>SUM(H447+F448)</f>
        <v>0</v>
      </c>
      <c r="I448" s="71">
        <v>0</v>
      </c>
      <c r="J448" s="82">
        <v>0</v>
      </c>
      <c r="K448" s="88"/>
      <c r="L448" s="88">
        <f t="shared" si="435"/>
        <v>0</v>
      </c>
      <c r="M448" s="88">
        <f t="shared" si="431"/>
        <v>0</v>
      </c>
      <c r="N448" s="71">
        <v>0</v>
      </c>
      <c r="O448" s="86"/>
      <c r="P448" s="87"/>
      <c r="Q448" s="102">
        <f t="shared" si="414"/>
        <v>0</v>
      </c>
      <c r="R448" s="102">
        <f t="shared" si="415"/>
        <v>0</v>
      </c>
      <c r="S448" s="102">
        <f t="shared" si="426"/>
        <v>0</v>
      </c>
      <c r="T448" s="102">
        <f t="shared" si="433"/>
        <v>0</v>
      </c>
      <c r="U448" s="102">
        <f t="shared" si="427"/>
        <v>0</v>
      </c>
      <c r="V448" s="102">
        <f t="shared" si="434"/>
        <v>0</v>
      </c>
    </row>
    <row r="449" spans="1:22" ht="15.75" thickBot="1" x14ac:dyDescent="0.3">
      <c r="A449" s="89" t="s">
        <v>12</v>
      </c>
      <c r="B449" s="89"/>
      <c r="C449" s="89"/>
      <c r="D449" s="90"/>
      <c r="E449" s="91">
        <v>0</v>
      </c>
      <c r="F449" s="92">
        <f>SUM(F425:F448)</f>
        <v>0</v>
      </c>
      <c r="G449" s="92">
        <f>G448</f>
        <v>0</v>
      </c>
      <c r="H449" s="93">
        <f>H448</f>
        <v>0</v>
      </c>
      <c r="I449" s="94">
        <v>0</v>
      </c>
      <c r="J449" s="95">
        <v>0</v>
      </c>
      <c r="K449" s="96">
        <f>SUM(K425:K448)</f>
        <v>0</v>
      </c>
      <c r="L449" s="97">
        <f>L448</f>
        <v>0</v>
      </c>
      <c r="M449" s="98">
        <f>M448</f>
        <v>0</v>
      </c>
      <c r="N449" s="99">
        <v>0</v>
      </c>
      <c r="O449" s="100">
        <v>0</v>
      </c>
      <c r="P449" s="100">
        <f>SUM(P425:P448)</f>
        <v>0</v>
      </c>
      <c r="Q449" s="102">
        <f t="shared" si="414"/>
        <v>0</v>
      </c>
      <c r="R449" s="102">
        <f t="shared" si="415"/>
        <v>0</v>
      </c>
      <c r="S449" s="102">
        <f t="shared" si="426"/>
        <v>0</v>
      </c>
      <c r="T449" s="102">
        <f t="shared" si="433"/>
        <v>0</v>
      </c>
      <c r="U449" s="102">
        <f t="shared" si="427"/>
        <v>0</v>
      </c>
      <c r="V449" s="102">
        <f t="shared" si="434"/>
        <v>0</v>
      </c>
    </row>
    <row r="450" spans="1:22" ht="15.75" thickTop="1" x14ac:dyDescent="0.25"/>
  </sheetData>
  <mergeCells count="106">
    <mergeCell ref="A33:D33"/>
    <mergeCell ref="E33:I33"/>
    <mergeCell ref="J33:N33"/>
    <mergeCell ref="A303:D303"/>
    <mergeCell ref="E303:I303"/>
    <mergeCell ref="J303:N303"/>
    <mergeCell ref="A63:D63"/>
    <mergeCell ref="E63:I63"/>
    <mergeCell ref="J63:N63"/>
    <mergeCell ref="A93:D93"/>
    <mergeCell ref="E93:I93"/>
    <mergeCell ref="J93:N93"/>
    <mergeCell ref="A123:D123"/>
    <mergeCell ref="J153:N153"/>
    <mergeCell ref="A302:AA302"/>
    <mergeCell ref="O63:S63"/>
    <mergeCell ref="A62:AA62"/>
    <mergeCell ref="A183:D183"/>
    <mergeCell ref="E183:I183"/>
    <mergeCell ref="J183:N183"/>
    <mergeCell ref="A213:D213"/>
    <mergeCell ref="E213:I213"/>
    <mergeCell ref="J213:N213"/>
    <mergeCell ref="A243:D243"/>
    <mergeCell ref="E243:I243"/>
    <mergeCell ref="J243:N243"/>
    <mergeCell ref="T213:U213"/>
    <mergeCell ref="Y93:AC93"/>
    <mergeCell ref="T153:U153"/>
    <mergeCell ref="V153:AA153"/>
    <mergeCell ref="A152:AA152"/>
    <mergeCell ref="O153:S153"/>
    <mergeCell ref="V183:AA183"/>
    <mergeCell ref="A182:AA182"/>
    <mergeCell ref="O183:S183"/>
    <mergeCell ref="O93:S93"/>
    <mergeCell ref="T123:X123"/>
    <mergeCell ref="A153:D153"/>
    <mergeCell ref="E153:I153"/>
    <mergeCell ref="V213:AA213"/>
    <mergeCell ref="A212:AA212"/>
    <mergeCell ref="O213:S213"/>
    <mergeCell ref="T243:U243"/>
    <mergeCell ref="V243:AA243"/>
    <mergeCell ref="A242:AA242"/>
    <mergeCell ref="O243:S243"/>
    <mergeCell ref="Q423:V423"/>
    <mergeCell ref="A422:V422"/>
    <mergeCell ref="J423:N423"/>
    <mergeCell ref="E423:I423"/>
    <mergeCell ref="A423:D423"/>
    <mergeCell ref="A363:D363"/>
    <mergeCell ref="E363:I363"/>
    <mergeCell ref="J363:N363"/>
    <mergeCell ref="A393:D393"/>
    <mergeCell ref="E393:I393"/>
    <mergeCell ref="J393:N393"/>
    <mergeCell ref="O363:S363"/>
    <mergeCell ref="T363:U363"/>
    <mergeCell ref="V363:AA363"/>
    <mergeCell ref="AD123:AE123"/>
    <mergeCell ref="A122:AK122"/>
    <mergeCell ref="O123:S123"/>
    <mergeCell ref="A2:AA2"/>
    <mergeCell ref="T3:U3"/>
    <mergeCell ref="V3:AA3"/>
    <mergeCell ref="O33:S33"/>
    <mergeCell ref="A32:AA32"/>
    <mergeCell ref="V33:AA33"/>
    <mergeCell ref="T33:U33"/>
    <mergeCell ref="AF93:AK93"/>
    <mergeCell ref="AF123:AK123"/>
    <mergeCell ref="E123:I123"/>
    <mergeCell ref="J123:N123"/>
    <mergeCell ref="Y123:AC123"/>
    <mergeCell ref="A92:AK92"/>
    <mergeCell ref="T93:X93"/>
    <mergeCell ref="AD93:AE93"/>
    <mergeCell ref="A3:D3"/>
    <mergeCell ref="E3:I3"/>
    <mergeCell ref="J3:N3"/>
    <mergeCell ref="O3:S3"/>
    <mergeCell ref="V63:AA63"/>
    <mergeCell ref="T63:U63"/>
    <mergeCell ref="A273:D273"/>
    <mergeCell ref="E273:I273"/>
    <mergeCell ref="J273:N273"/>
    <mergeCell ref="T273:U273"/>
    <mergeCell ref="V273:AA273"/>
    <mergeCell ref="A272:AA272"/>
    <mergeCell ref="O273:S273"/>
    <mergeCell ref="A362:AA362"/>
    <mergeCell ref="O393:S393"/>
    <mergeCell ref="T393:U393"/>
    <mergeCell ref="V393:AA393"/>
    <mergeCell ref="A392:AA392"/>
    <mergeCell ref="O303:S303"/>
    <mergeCell ref="T303:U303"/>
    <mergeCell ref="V303:AA303"/>
    <mergeCell ref="O333:S333"/>
    <mergeCell ref="T333:U333"/>
    <mergeCell ref="V333:AA333"/>
    <mergeCell ref="A332:AA332"/>
    <mergeCell ref="A333:D333"/>
    <mergeCell ref="E333:I333"/>
    <mergeCell ref="J333:N33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007F-64A0-4EBE-BB8D-9A423E21B974}">
  <dimension ref="A1:AF239"/>
  <sheetViews>
    <sheetView zoomScale="80" zoomScaleNormal="80" workbookViewId="0">
      <selection activeCell="F138" sqref="F138"/>
    </sheetView>
  </sheetViews>
  <sheetFormatPr defaultRowHeight="15" x14ac:dyDescent="0.25"/>
  <cols>
    <col min="3" max="3" width="11.42578125" customWidth="1"/>
    <col min="4" max="4" width="13" bestFit="1" customWidth="1"/>
    <col min="5" max="5" width="20.85546875" bestFit="1" customWidth="1"/>
    <col min="6" max="6" width="15.140625" bestFit="1" customWidth="1"/>
    <col min="7" max="7" width="20.85546875" bestFit="1" customWidth="1"/>
    <col min="8" max="8" width="15.28515625" customWidth="1"/>
    <col min="9" max="9" width="12.140625" customWidth="1"/>
    <col min="10" max="10" width="17.7109375" bestFit="1" customWidth="1"/>
    <col min="11" max="11" width="16" customWidth="1"/>
    <col min="12" max="12" width="18.28515625" customWidth="1"/>
    <col min="13" max="13" width="18.42578125" customWidth="1"/>
    <col min="15" max="15" width="19.5703125" customWidth="1"/>
    <col min="16" max="16" width="17.7109375" customWidth="1"/>
    <col min="17" max="17" width="19" customWidth="1"/>
    <col min="18" max="18" width="15.7109375" customWidth="1"/>
    <col min="19" max="19" width="15.140625" customWidth="1"/>
    <col min="20" max="20" width="15.85546875" customWidth="1"/>
    <col min="21" max="21" width="12.28515625" customWidth="1"/>
    <col min="22" max="22" width="13.28515625" customWidth="1"/>
    <col min="23" max="23" width="12.28515625" bestFit="1" customWidth="1"/>
    <col min="27" max="27" width="12.5703125" customWidth="1"/>
    <col min="28" max="28" width="14.140625" customWidth="1"/>
    <col min="29" max="29" width="15.28515625" customWidth="1"/>
    <col min="30" max="30" width="13.5703125" customWidth="1"/>
    <col min="31" max="31" width="11.7109375" customWidth="1"/>
    <col min="32" max="32" width="13.42578125" customWidth="1"/>
  </cols>
  <sheetData>
    <row r="1" spans="1:22" x14ac:dyDescent="0.25">
      <c r="A1" s="195" t="s">
        <v>25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22" ht="15.75" thickBot="1" x14ac:dyDescent="0.3">
      <c r="A2" s="170" t="s">
        <v>0</v>
      </c>
      <c r="B2" s="171"/>
      <c r="C2" s="171"/>
      <c r="D2" s="171"/>
      <c r="E2" s="172" t="s">
        <v>26</v>
      </c>
      <c r="F2" s="172"/>
      <c r="G2" s="172"/>
      <c r="H2" s="172"/>
      <c r="I2" s="173"/>
      <c r="J2" s="174" t="s">
        <v>27</v>
      </c>
      <c r="K2" s="175"/>
      <c r="L2" s="175"/>
      <c r="M2" s="175"/>
      <c r="N2" s="176"/>
      <c r="O2" s="14"/>
      <c r="P2" s="7"/>
      <c r="Q2" s="185" t="s">
        <v>77</v>
      </c>
      <c r="R2" s="185"/>
      <c r="S2" s="185"/>
      <c r="T2" s="185"/>
      <c r="U2" s="185"/>
      <c r="V2" s="185"/>
    </row>
    <row r="3" spans="1:22" ht="120.75" thickTop="1" x14ac:dyDescent="0.25">
      <c r="A3" s="9" t="s">
        <v>1</v>
      </c>
      <c r="B3" s="9" t="s">
        <v>2</v>
      </c>
      <c r="C3" s="9" t="s">
        <v>3</v>
      </c>
      <c r="D3" s="11" t="s">
        <v>9</v>
      </c>
      <c r="E3" s="22" t="s">
        <v>4</v>
      </c>
      <c r="F3" s="23" t="s">
        <v>6</v>
      </c>
      <c r="G3" s="23" t="s">
        <v>5</v>
      </c>
      <c r="H3" s="23" t="s">
        <v>7</v>
      </c>
      <c r="I3" s="26" t="s">
        <v>8</v>
      </c>
      <c r="J3" s="29" t="s">
        <v>4</v>
      </c>
      <c r="K3" s="30" t="s">
        <v>6</v>
      </c>
      <c r="L3" s="30" t="s">
        <v>5</v>
      </c>
      <c r="M3" s="30" t="s">
        <v>7</v>
      </c>
      <c r="N3" s="31" t="s">
        <v>8</v>
      </c>
      <c r="O3" s="15" t="s">
        <v>10</v>
      </c>
      <c r="P3" s="10" t="s">
        <v>11</v>
      </c>
      <c r="Q3" s="113" t="s">
        <v>78</v>
      </c>
      <c r="R3" s="113" t="s">
        <v>79</v>
      </c>
      <c r="S3" s="113" t="s">
        <v>80</v>
      </c>
      <c r="T3" s="113" t="s">
        <v>81</v>
      </c>
      <c r="U3" s="113" t="s">
        <v>82</v>
      </c>
      <c r="V3" s="113" t="s">
        <v>83</v>
      </c>
    </row>
    <row r="4" spans="1:22" ht="15.75" x14ac:dyDescent="0.25">
      <c r="A4" s="68">
        <v>2022</v>
      </c>
      <c r="B4" s="68">
        <v>4</v>
      </c>
      <c r="C4" s="69">
        <v>44835</v>
      </c>
      <c r="D4" s="69">
        <v>44926</v>
      </c>
      <c r="E4" s="70">
        <v>0</v>
      </c>
      <c r="F4" s="70">
        <v>0</v>
      </c>
      <c r="G4" s="70">
        <v>0</v>
      </c>
      <c r="H4" s="70">
        <v>0</v>
      </c>
      <c r="I4" s="71">
        <v>0</v>
      </c>
      <c r="J4" s="70">
        <v>0</v>
      </c>
      <c r="K4" s="70">
        <v>0</v>
      </c>
      <c r="L4" s="70">
        <v>0</v>
      </c>
      <c r="M4" s="70">
        <v>0</v>
      </c>
      <c r="N4" s="71">
        <v>0</v>
      </c>
      <c r="O4" s="72">
        <v>0</v>
      </c>
      <c r="P4" s="73">
        <v>0</v>
      </c>
      <c r="Q4" s="102">
        <f t="shared" ref="Q4:V4" si="0">O4</f>
        <v>0</v>
      </c>
      <c r="R4" s="102">
        <f t="shared" si="0"/>
        <v>0</v>
      </c>
      <c r="S4" s="102">
        <f t="shared" si="0"/>
        <v>0</v>
      </c>
      <c r="T4" s="102">
        <f t="shared" si="0"/>
        <v>0</v>
      </c>
      <c r="U4" s="102">
        <f t="shared" si="0"/>
        <v>0</v>
      </c>
      <c r="V4" s="102">
        <f t="shared" si="0"/>
        <v>0</v>
      </c>
    </row>
    <row r="5" spans="1:22" ht="15.75" x14ac:dyDescent="0.25">
      <c r="A5" s="68">
        <v>2023</v>
      </c>
      <c r="B5" s="68">
        <v>1</v>
      </c>
      <c r="C5" s="69">
        <v>44927</v>
      </c>
      <c r="D5" s="69">
        <v>45016</v>
      </c>
      <c r="E5" s="70">
        <v>0</v>
      </c>
      <c r="F5" s="70">
        <v>0</v>
      </c>
      <c r="G5" s="70">
        <v>0</v>
      </c>
      <c r="H5" s="70">
        <v>0</v>
      </c>
      <c r="I5" s="71">
        <v>0</v>
      </c>
      <c r="J5" s="70">
        <v>0</v>
      </c>
      <c r="K5" s="70">
        <v>0</v>
      </c>
      <c r="L5" s="70">
        <v>0</v>
      </c>
      <c r="M5" s="70">
        <v>0</v>
      </c>
      <c r="N5" s="71">
        <v>0</v>
      </c>
      <c r="O5" s="72">
        <v>0</v>
      </c>
      <c r="P5" s="73">
        <v>0</v>
      </c>
      <c r="Q5" s="102">
        <f t="shared" ref="Q5:V28" si="1">O5</f>
        <v>0</v>
      </c>
      <c r="R5" s="102">
        <f t="shared" si="1"/>
        <v>0</v>
      </c>
      <c r="S5" s="102">
        <f t="shared" si="1"/>
        <v>0</v>
      </c>
      <c r="T5" s="102">
        <f t="shared" si="1"/>
        <v>0</v>
      </c>
      <c r="U5" s="102">
        <f t="shared" si="1"/>
        <v>0</v>
      </c>
      <c r="V5" s="102">
        <f t="shared" si="1"/>
        <v>0</v>
      </c>
    </row>
    <row r="6" spans="1:22" s="134" customFormat="1" ht="15.75" x14ac:dyDescent="0.25">
      <c r="A6" s="115">
        <v>2023</v>
      </c>
      <c r="B6" s="115">
        <v>2</v>
      </c>
      <c r="C6" s="116">
        <v>45017</v>
      </c>
      <c r="D6" s="116">
        <v>45107</v>
      </c>
      <c r="E6" s="126">
        <v>0</v>
      </c>
      <c r="F6" s="118">
        <v>0</v>
      </c>
      <c r="G6" s="118">
        <f>E6</f>
        <v>0</v>
      </c>
      <c r="H6" s="118">
        <f>SUM(F6+0)</f>
        <v>0</v>
      </c>
      <c r="I6" s="127">
        <v>0</v>
      </c>
      <c r="J6" s="128">
        <v>0</v>
      </c>
      <c r="K6" s="129">
        <v>0</v>
      </c>
      <c r="L6" s="130">
        <f>J6</f>
        <v>0</v>
      </c>
      <c r="M6" s="129">
        <f>SUM(K6+0)</f>
        <v>0</v>
      </c>
      <c r="N6" s="131">
        <v>0</v>
      </c>
      <c r="O6" s="132">
        <v>0</v>
      </c>
      <c r="P6" s="133">
        <v>0</v>
      </c>
      <c r="Q6" s="114">
        <f t="shared" si="1"/>
        <v>0</v>
      </c>
      <c r="R6" s="114">
        <f t="shared" si="1"/>
        <v>0</v>
      </c>
      <c r="S6" s="114">
        <f t="shared" si="1"/>
        <v>0</v>
      </c>
      <c r="T6" s="114">
        <f t="shared" si="1"/>
        <v>0</v>
      </c>
      <c r="U6" s="114">
        <f t="shared" si="1"/>
        <v>0</v>
      </c>
      <c r="V6" s="114">
        <f t="shared" si="1"/>
        <v>0</v>
      </c>
    </row>
    <row r="7" spans="1:22" ht="15.75" x14ac:dyDescent="0.25">
      <c r="A7" s="68">
        <v>2023</v>
      </c>
      <c r="B7" s="68">
        <v>3</v>
      </c>
      <c r="C7" s="69">
        <v>45108</v>
      </c>
      <c r="D7" s="69">
        <v>45199</v>
      </c>
      <c r="E7" s="79"/>
      <c r="F7" s="80"/>
      <c r="G7" s="80">
        <f t="shared" ref="G7:G8" si="2">G6+E7</f>
        <v>0</v>
      </c>
      <c r="H7" s="80">
        <f t="shared" ref="H7:H11" si="3">SUM(H6+F7)</f>
        <v>0</v>
      </c>
      <c r="I7" s="81">
        <v>0</v>
      </c>
      <c r="J7" s="82"/>
      <c r="K7" s="83"/>
      <c r="L7" s="83">
        <f>L6+J7</f>
        <v>0</v>
      </c>
      <c r="M7" s="83">
        <f>SUM(M6+K7)</f>
        <v>0</v>
      </c>
      <c r="N7" s="85">
        <v>0</v>
      </c>
      <c r="O7" s="72">
        <v>0</v>
      </c>
      <c r="P7" s="73">
        <v>0</v>
      </c>
      <c r="Q7" s="102">
        <f t="shared" si="1"/>
        <v>0</v>
      </c>
      <c r="R7" s="102">
        <f t="shared" si="1"/>
        <v>0</v>
      </c>
      <c r="S7" s="102">
        <f t="shared" si="1"/>
        <v>0</v>
      </c>
      <c r="T7" s="102">
        <f t="shared" si="1"/>
        <v>0</v>
      </c>
      <c r="U7" s="102">
        <f t="shared" si="1"/>
        <v>0</v>
      </c>
      <c r="V7" s="102">
        <f t="shared" si="1"/>
        <v>0</v>
      </c>
    </row>
    <row r="8" spans="1:22" ht="15.75" x14ac:dyDescent="0.25">
      <c r="A8" s="68">
        <v>2023</v>
      </c>
      <c r="B8" s="68">
        <v>4</v>
      </c>
      <c r="C8" s="69">
        <v>45200</v>
      </c>
      <c r="D8" s="69">
        <v>45291</v>
      </c>
      <c r="E8" s="79">
        <f>$E$28/6</f>
        <v>780000</v>
      </c>
      <c r="F8" s="80">
        <v>0</v>
      </c>
      <c r="G8" s="80">
        <f t="shared" si="2"/>
        <v>780000</v>
      </c>
      <c r="H8" s="80">
        <f t="shared" si="3"/>
        <v>0</v>
      </c>
      <c r="I8" s="81">
        <f t="shared" ref="I8:I24" si="4">H8/G8</f>
        <v>0</v>
      </c>
      <c r="J8" s="82">
        <f>$J$28/6</f>
        <v>43333.333333333336</v>
      </c>
      <c r="K8" s="83">
        <v>0</v>
      </c>
      <c r="L8" s="83">
        <f t="shared" ref="L8:L11" si="5">L7+J8</f>
        <v>43333.333333333336</v>
      </c>
      <c r="M8" s="83">
        <f t="shared" ref="M8:M10" si="6">SUM(M7+K8)</f>
        <v>0</v>
      </c>
      <c r="N8" s="85">
        <f t="shared" ref="N8:N11" si="7">M8/L8</f>
        <v>0</v>
      </c>
      <c r="O8" s="72">
        <v>0</v>
      </c>
      <c r="P8" s="73">
        <v>0</v>
      </c>
      <c r="Q8" s="102">
        <f t="shared" si="1"/>
        <v>0</v>
      </c>
      <c r="R8" s="102">
        <f t="shared" si="1"/>
        <v>0</v>
      </c>
      <c r="S8" s="102">
        <f>Q8</f>
        <v>0</v>
      </c>
      <c r="T8" s="102">
        <f t="shared" si="1"/>
        <v>0</v>
      </c>
      <c r="U8" s="102">
        <f>S8</f>
        <v>0</v>
      </c>
      <c r="V8" s="102">
        <f t="shared" si="1"/>
        <v>0</v>
      </c>
    </row>
    <row r="9" spans="1:22" ht="15.75" x14ac:dyDescent="0.25">
      <c r="A9" s="68">
        <v>2024</v>
      </c>
      <c r="B9" s="68">
        <v>1</v>
      </c>
      <c r="C9" s="69">
        <v>45292</v>
      </c>
      <c r="D9" s="69">
        <v>45382</v>
      </c>
      <c r="E9" s="79">
        <f t="shared" ref="E9:E13" si="8">$E$28/6</f>
        <v>780000</v>
      </c>
      <c r="F9" s="80">
        <v>0</v>
      </c>
      <c r="G9" s="80">
        <f>G8+E9</f>
        <v>1560000</v>
      </c>
      <c r="H9" s="80">
        <f t="shared" si="3"/>
        <v>0</v>
      </c>
      <c r="I9" s="81">
        <f t="shared" si="4"/>
        <v>0</v>
      </c>
      <c r="J9" s="82">
        <f t="shared" ref="J9:J13" si="9">$J$28/6</f>
        <v>43333.333333333336</v>
      </c>
      <c r="K9" s="83">
        <v>0</v>
      </c>
      <c r="L9" s="83">
        <f t="shared" si="5"/>
        <v>86666.666666666672</v>
      </c>
      <c r="M9" s="83">
        <f t="shared" si="6"/>
        <v>0</v>
      </c>
      <c r="N9" s="85">
        <f t="shared" si="7"/>
        <v>0</v>
      </c>
      <c r="O9" s="72">
        <v>0</v>
      </c>
      <c r="P9" s="73">
        <v>0</v>
      </c>
      <c r="Q9" s="102">
        <f t="shared" si="1"/>
        <v>0</v>
      </c>
      <c r="R9" s="102">
        <f t="shared" si="1"/>
        <v>0</v>
      </c>
      <c r="S9" s="102">
        <f t="shared" si="1"/>
        <v>0</v>
      </c>
      <c r="T9" s="102">
        <f t="shared" si="1"/>
        <v>0</v>
      </c>
      <c r="U9" s="102">
        <f t="shared" si="1"/>
        <v>0</v>
      </c>
      <c r="V9" s="102">
        <f t="shared" si="1"/>
        <v>0</v>
      </c>
    </row>
    <row r="10" spans="1:22" ht="15.75" x14ac:dyDescent="0.25">
      <c r="A10" s="68">
        <v>2024</v>
      </c>
      <c r="B10" s="68">
        <v>2</v>
      </c>
      <c r="C10" s="69">
        <v>45383</v>
      </c>
      <c r="D10" s="69">
        <v>45473</v>
      </c>
      <c r="E10" s="79">
        <f t="shared" si="8"/>
        <v>780000</v>
      </c>
      <c r="F10" s="80">
        <v>0</v>
      </c>
      <c r="G10" s="80">
        <f t="shared" ref="G10:G11" si="10">G9+E10</f>
        <v>2340000</v>
      </c>
      <c r="H10" s="80">
        <f t="shared" si="3"/>
        <v>0</v>
      </c>
      <c r="I10" s="81">
        <f t="shared" si="4"/>
        <v>0</v>
      </c>
      <c r="J10" s="82">
        <f t="shared" si="9"/>
        <v>43333.333333333336</v>
      </c>
      <c r="K10" s="83">
        <v>0</v>
      </c>
      <c r="L10" s="83">
        <f t="shared" si="5"/>
        <v>130000</v>
      </c>
      <c r="M10" s="83">
        <f t="shared" si="6"/>
        <v>0</v>
      </c>
      <c r="N10" s="85">
        <f t="shared" si="7"/>
        <v>0</v>
      </c>
      <c r="O10" s="72">
        <v>0</v>
      </c>
      <c r="P10" s="73">
        <v>0</v>
      </c>
      <c r="Q10" s="102">
        <f t="shared" si="1"/>
        <v>0</v>
      </c>
      <c r="R10" s="102">
        <f t="shared" si="1"/>
        <v>0</v>
      </c>
      <c r="S10" s="102">
        <f t="shared" si="1"/>
        <v>0</v>
      </c>
      <c r="T10" s="102">
        <f t="shared" si="1"/>
        <v>0</v>
      </c>
      <c r="U10" s="102">
        <f t="shared" si="1"/>
        <v>0</v>
      </c>
      <c r="V10" s="102">
        <f t="shared" si="1"/>
        <v>0</v>
      </c>
    </row>
    <row r="11" spans="1:22" ht="15.75" x14ac:dyDescent="0.25">
      <c r="A11" s="68">
        <v>2024</v>
      </c>
      <c r="B11" s="68">
        <v>3</v>
      </c>
      <c r="C11" s="69">
        <v>45474</v>
      </c>
      <c r="D11" s="69">
        <v>45565</v>
      </c>
      <c r="E11" s="79">
        <f t="shared" si="8"/>
        <v>780000</v>
      </c>
      <c r="F11" s="80">
        <v>0</v>
      </c>
      <c r="G11" s="80">
        <f t="shared" si="10"/>
        <v>3120000</v>
      </c>
      <c r="H11" s="80">
        <f t="shared" si="3"/>
        <v>0</v>
      </c>
      <c r="I11" s="81">
        <f t="shared" si="4"/>
        <v>0</v>
      </c>
      <c r="J11" s="82">
        <f t="shared" si="9"/>
        <v>43333.333333333336</v>
      </c>
      <c r="K11" s="83">
        <v>0</v>
      </c>
      <c r="L11" s="83">
        <f t="shared" si="5"/>
        <v>173333.33333333334</v>
      </c>
      <c r="M11" s="83">
        <f>SUM(M10+K11)</f>
        <v>0</v>
      </c>
      <c r="N11" s="85">
        <f t="shared" si="7"/>
        <v>0</v>
      </c>
      <c r="O11" s="72">
        <v>0</v>
      </c>
      <c r="P11" s="73">
        <v>0</v>
      </c>
      <c r="Q11" s="102">
        <f t="shared" si="1"/>
        <v>0</v>
      </c>
      <c r="R11" s="102">
        <f t="shared" si="1"/>
        <v>0</v>
      </c>
      <c r="S11" s="102">
        <f t="shared" si="1"/>
        <v>0</v>
      </c>
      <c r="T11" s="102">
        <f t="shared" si="1"/>
        <v>0</v>
      </c>
      <c r="U11" s="102">
        <f t="shared" si="1"/>
        <v>0</v>
      </c>
      <c r="V11" s="102">
        <f t="shared" si="1"/>
        <v>0</v>
      </c>
    </row>
    <row r="12" spans="1:22" ht="15.75" x14ac:dyDescent="0.25">
      <c r="A12" s="1">
        <v>2024</v>
      </c>
      <c r="B12" s="1">
        <v>4</v>
      </c>
      <c r="C12" s="3">
        <v>45566</v>
      </c>
      <c r="D12" s="3">
        <v>45657</v>
      </c>
      <c r="E12" s="24">
        <f t="shared" si="8"/>
        <v>780000</v>
      </c>
      <c r="F12" s="20"/>
      <c r="G12" s="20">
        <f>G11+E12</f>
        <v>3900000</v>
      </c>
      <c r="H12" s="20">
        <f>SUM(H11+F12)</f>
        <v>0</v>
      </c>
      <c r="I12" s="27">
        <f t="shared" si="4"/>
        <v>0</v>
      </c>
      <c r="J12" s="12">
        <f t="shared" si="9"/>
        <v>43333.333333333336</v>
      </c>
      <c r="K12" s="8"/>
      <c r="L12" s="8">
        <f>L11+J12</f>
        <v>216666.66666666669</v>
      </c>
      <c r="M12" s="8">
        <f>SUM(M11+K12)</f>
        <v>0</v>
      </c>
      <c r="N12" s="19">
        <f>M12/L12</f>
        <v>0</v>
      </c>
      <c r="O12" s="16">
        <v>0</v>
      </c>
      <c r="P12" s="2"/>
      <c r="Q12" s="101">
        <f t="shared" si="1"/>
        <v>0</v>
      </c>
      <c r="R12" s="101">
        <f t="shared" si="1"/>
        <v>0</v>
      </c>
      <c r="S12" s="101">
        <f t="shared" si="1"/>
        <v>0</v>
      </c>
      <c r="T12" s="101">
        <f t="shared" si="1"/>
        <v>0</v>
      </c>
      <c r="U12" s="101">
        <f t="shared" si="1"/>
        <v>0</v>
      </c>
      <c r="V12" s="101">
        <f t="shared" si="1"/>
        <v>0</v>
      </c>
    </row>
    <row r="13" spans="1:22" ht="15.75" x14ac:dyDescent="0.25">
      <c r="A13" s="1">
        <v>2025</v>
      </c>
      <c r="B13" s="1">
        <v>1</v>
      </c>
      <c r="C13" s="3">
        <v>45658</v>
      </c>
      <c r="D13" s="3">
        <v>45747</v>
      </c>
      <c r="E13" s="24">
        <f t="shared" si="8"/>
        <v>780000</v>
      </c>
      <c r="F13" s="20"/>
      <c r="G13" s="20">
        <f t="shared" ref="G13:G27" si="11">G12+E13</f>
        <v>4680000</v>
      </c>
      <c r="H13" s="20">
        <f t="shared" ref="H13:H26" si="12">SUM(H12+F13)</f>
        <v>0</v>
      </c>
      <c r="I13" s="27">
        <f t="shared" si="4"/>
        <v>0</v>
      </c>
      <c r="J13" s="12">
        <f t="shared" si="9"/>
        <v>43333.333333333336</v>
      </c>
      <c r="K13" s="8"/>
      <c r="L13" s="8">
        <f>L12+J13</f>
        <v>260000.00000000003</v>
      </c>
      <c r="M13" s="8">
        <f t="shared" ref="M13:M27" si="13">SUM(M12+K13)</f>
        <v>0</v>
      </c>
      <c r="N13" s="19">
        <f t="shared" ref="N13:N27" si="14">M13/L13</f>
        <v>0</v>
      </c>
      <c r="O13" s="16">
        <v>50</v>
      </c>
      <c r="P13" s="2"/>
      <c r="Q13" s="101">
        <f t="shared" si="1"/>
        <v>50</v>
      </c>
      <c r="R13" s="101">
        <f t="shared" si="1"/>
        <v>0</v>
      </c>
      <c r="S13" s="101">
        <f t="shared" si="1"/>
        <v>50</v>
      </c>
      <c r="T13" s="101">
        <f t="shared" si="1"/>
        <v>0</v>
      </c>
      <c r="U13" s="101">
        <f t="shared" si="1"/>
        <v>50</v>
      </c>
      <c r="V13" s="101">
        <f t="shared" si="1"/>
        <v>0</v>
      </c>
    </row>
    <row r="14" spans="1:22" ht="15.75" x14ac:dyDescent="0.25">
      <c r="A14" s="1">
        <v>2025</v>
      </c>
      <c r="B14" s="1">
        <v>2</v>
      </c>
      <c r="C14" s="3">
        <v>45748</v>
      </c>
      <c r="D14" s="3">
        <v>45838</v>
      </c>
      <c r="E14" s="24">
        <v>0</v>
      </c>
      <c r="F14" s="20"/>
      <c r="G14" s="20">
        <f t="shared" si="11"/>
        <v>4680000</v>
      </c>
      <c r="H14" s="20">
        <f t="shared" si="12"/>
        <v>0</v>
      </c>
      <c r="I14" s="27">
        <f t="shared" si="4"/>
        <v>0</v>
      </c>
      <c r="J14" s="12">
        <v>0</v>
      </c>
      <c r="K14" s="8"/>
      <c r="L14" s="8">
        <f t="shared" ref="L14" si="15">L13+J14</f>
        <v>260000.00000000003</v>
      </c>
      <c r="M14" s="8">
        <f t="shared" si="13"/>
        <v>0</v>
      </c>
      <c r="N14" s="19">
        <f t="shared" si="14"/>
        <v>0</v>
      </c>
      <c r="O14" s="16"/>
      <c r="P14" s="2"/>
      <c r="Q14" s="101">
        <f t="shared" si="1"/>
        <v>0</v>
      </c>
      <c r="R14" s="101">
        <f t="shared" si="1"/>
        <v>0</v>
      </c>
      <c r="S14" s="101">
        <f t="shared" si="1"/>
        <v>0</v>
      </c>
      <c r="T14" s="101">
        <f>R14</f>
        <v>0</v>
      </c>
      <c r="U14" s="101">
        <f t="shared" si="1"/>
        <v>0</v>
      </c>
      <c r="V14" s="101">
        <f>T14</f>
        <v>0</v>
      </c>
    </row>
    <row r="15" spans="1:22" ht="15.75" x14ac:dyDescent="0.25">
      <c r="A15" s="1">
        <v>2025</v>
      </c>
      <c r="B15" s="1">
        <v>3</v>
      </c>
      <c r="C15" s="3">
        <v>45839</v>
      </c>
      <c r="D15" s="3">
        <v>45930</v>
      </c>
      <c r="E15" s="24">
        <v>0</v>
      </c>
      <c r="F15" s="20"/>
      <c r="G15" s="20">
        <f t="shared" si="11"/>
        <v>4680000</v>
      </c>
      <c r="H15" s="20">
        <f t="shared" si="12"/>
        <v>0</v>
      </c>
      <c r="I15" s="27">
        <f t="shared" si="4"/>
        <v>0</v>
      </c>
      <c r="J15" s="12">
        <v>0</v>
      </c>
      <c r="K15" s="8"/>
      <c r="L15" s="8">
        <f>L14+J15</f>
        <v>260000.00000000003</v>
      </c>
      <c r="M15" s="8">
        <f t="shared" si="13"/>
        <v>0</v>
      </c>
      <c r="N15" s="19">
        <f t="shared" si="14"/>
        <v>0</v>
      </c>
      <c r="O15" s="16"/>
      <c r="P15" s="2"/>
      <c r="Q15" s="101">
        <f t="shared" si="1"/>
        <v>0</v>
      </c>
      <c r="R15" s="101">
        <f t="shared" si="1"/>
        <v>0</v>
      </c>
      <c r="S15" s="101">
        <f t="shared" si="1"/>
        <v>0</v>
      </c>
      <c r="T15" s="101">
        <f t="shared" si="1"/>
        <v>0</v>
      </c>
      <c r="U15" s="101">
        <f t="shared" si="1"/>
        <v>0</v>
      </c>
      <c r="V15" s="101">
        <f t="shared" si="1"/>
        <v>0</v>
      </c>
    </row>
    <row r="16" spans="1:22" ht="15.75" x14ac:dyDescent="0.25">
      <c r="A16" s="1">
        <v>2025</v>
      </c>
      <c r="B16" s="1">
        <v>4</v>
      </c>
      <c r="C16" s="3">
        <v>45931</v>
      </c>
      <c r="D16" s="3">
        <v>46022</v>
      </c>
      <c r="E16" s="24">
        <v>0</v>
      </c>
      <c r="F16" s="20"/>
      <c r="G16" s="20">
        <f t="shared" si="11"/>
        <v>4680000</v>
      </c>
      <c r="H16" s="20">
        <f t="shared" si="12"/>
        <v>0</v>
      </c>
      <c r="I16" s="27">
        <f t="shared" si="4"/>
        <v>0</v>
      </c>
      <c r="J16" s="12">
        <v>0</v>
      </c>
      <c r="K16" s="8"/>
      <c r="L16" s="8">
        <f t="shared" ref="L16:L27" si="16">L15+J16</f>
        <v>260000.00000000003</v>
      </c>
      <c r="M16" s="8">
        <f t="shared" si="13"/>
        <v>0</v>
      </c>
      <c r="N16" s="19">
        <f t="shared" si="14"/>
        <v>0</v>
      </c>
      <c r="O16" s="16"/>
      <c r="P16" s="2"/>
      <c r="Q16" s="101">
        <f t="shared" si="1"/>
        <v>0</v>
      </c>
      <c r="R16" s="101">
        <f t="shared" si="1"/>
        <v>0</v>
      </c>
      <c r="S16" s="101">
        <f t="shared" si="1"/>
        <v>0</v>
      </c>
      <c r="T16" s="101">
        <f t="shared" si="1"/>
        <v>0</v>
      </c>
      <c r="U16" s="101">
        <f t="shared" si="1"/>
        <v>0</v>
      </c>
      <c r="V16" s="101">
        <f t="shared" si="1"/>
        <v>0</v>
      </c>
    </row>
    <row r="17" spans="1:22" ht="15.75" x14ac:dyDescent="0.25">
      <c r="A17" s="1">
        <v>2026</v>
      </c>
      <c r="B17" s="1">
        <v>1</v>
      </c>
      <c r="C17" s="3">
        <v>46023</v>
      </c>
      <c r="D17" s="3">
        <v>46112</v>
      </c>
      <c r="E17" s="24">
        <v>0</v>
      </c>
      <c r="F17" s="20"/>
      <c r="G17" s="20">
        <f t="shared" si="11"/>
        <v>4680000</v>
      </c>
      <c r="H17" s="20">
        <f t="shared" si="12"/>
        <v>0</v>
      </c>
      <c r="I17" s="27">
        <f t="shared" si="4"/>
        <v>0</v>
      </c>
      <c r="J17" s="12">
        <v>0</v>
      </c>
      <c r="K17" s="8"/>
      <c r="L17" s="8">
        <f t="shared" si="16"/>
        <v>260000.00000000003</v>
      </c>
      <c r="M17" s="8">
        <f t="shared" si="13"/>
        <v>0</v>
      </c>
      <c r="N17" s="19">
        <f t="shared" si="14"/>
        <v>0</v>
      </c>
      <c r="O17" s="16"/>
      <c r="P17" s="2"/>
      <c r="Q17" s="101">
        <f t="shared" si="1"/>
        <v>0</v>
      </c>
      <c r="R17" s="101">
        <f t="shared" si="1"/>
        <v>0</v>
      </c>
      <c r="S17" s="101">
        <f t="shared" si="1"/>
        <v>0</v>
      </c>
      <c r="T17" s="101">
        <f t="shared" si="1"/>
        <v>0</v>
      </c>
      <c r="U17" s="101">
        <f t="shared" si="1"/>
        <v>0</v>
      </c>
      <c r="V17" s="101">
        <f t="shared" si="1"/>
        <v>0</v>
      </c>
    </row>
    <row r="18" spans="1:22" ht="15.75" x14ac:dyDescent="0.25">
      <c r="A18" s="1">
        <v>2026</v>
      </c>
      <c r="B18" s="1">
        <v>2</v>
      </c>
      <c r="C18" s="3">
        <v>46113</v>
      </c>
      <c r="D18" s="3">
        <v>46203</v>
      </c>
      <c r="E18" s="24">
        <v>0</v>
      </c>
      <c r="F18" s="20"/>
      <c r="G18" s="20">
        <f t="shared" si="11"/>
        <v>4680000</v>
      </c>
      <c r="H18" s="20">
        <f t="shared" si="12"/>
        <v>0</v>
      </c>
      <c r="I18" s="27">
        <f t="shared" si="4"/>
        <v>0</v>
      </c>
      <c r="J18" s="12">
        <v>0</v>
      </c>
      <c r="K18" s="8"/>
      <c r="L18" s="8">
        <f t="shared" si="16"/>
        <v>260000.00000000003</v>
      </c>
      <c r="M18" s="8">
        <f t="shared" si="13"/>
        <v>0</v>
      </c>
      <c r="N18" s="19">
        <f t="shared" si="14"/>
        <v>0</v>
      </c>
      <c r="O18" s="16"/>
      <c r="P18" s="2"/>
      <c r="Q18" s="101">
        <f t="shared" si="1"/>
        <v>0</v>
      </c>
      <c r="R18" s="101">
        <f t="shared" si="1"/>
        <v>0</v>
      </c>
      <c r="S18" s="101">
        <f t="shared" si="1"/>
        <v>0</v>
      </c>
      <c r="T18" s="101">
        <f t="shared" si="1"/>
        <v>0</v>
      </c>
      <c r="U18" s="101">
        <f t="shared" si="1"/>
        <v>0</v>
      </c>
      <c r="V18" s="101">
        <f t="shared" si="1"/>
        <v>0</v>
      </c>
    </row>
    <row r="19" spans="1:22" ht="15.75" x14ac:dyDescent="0.25">
      <c r="A19" s="1">
        <v>2026</v>
      </c>
      <c r="B19" s="1">
        <v>3</v>
      </c>
      <c r="C19" s="3">
        <v>46204</v>
      </c>
      <c r="D19" s="3">
        <v>46295</v>
      </c>
      <c r="E19" s="25">
        <v>0</v>
      </c>
      <c r="F19" s="21"/>
      <c r="G19" s="21">
        <f t="shared" si="11"/>
        <v>4680000</v>
      </c>
      <c r="H19" s="21">
        <f t="shared" si="12"/>
        <v>0</v>
      </c>
      <c r="I19" s="28">
        <f t="shared" si="4"/>
        <v>0</v>
      </c>
      <c r="J19" s="13">
        <v>0</v>
      </c>
      <c r="K19" s="5"/>
      <c r="L19" s="5">
        <f t="shared" si="16"/>
        <v>260000.00000000003</v>
      </c>
      <c r="M19" s="5">
        <f t="shared" si="13"/>
        <v>0</v>
      </c>
      <c r="N19" s="19">
        <f t="shared" si="14"/>
        <v>0</v>
      </c>
      <c r="O19" s="17"/>
      <c r="P19" s="4"/>
      <c r="Q19" s="101">
        <f t="shared" si="1"/>
        <v>0</v>
      </c>
      <c r="R19" s="101">
        <f t="shared" si="1"/>
        <v>0</v>
      </c>
      <c r="S19" s="101">
        <f t="shared" si="1"/>
        <v>0</v>
      </c>
      <c r="T19" s="101">
        <f t="shared" si="1"/>
        <v>0</v>
      </c>
      <c r="U19" s="101">
        <f t="shared" si="1"/>
        <v>0</v>
      </c>
      <c r="V19" s="101">
        <f t="shared" si="1"/>
        <v>0</v>
      </c>
    </row>
    <row r="20" spans="1:22" ht="15.75" x14ac:dyDescent="0.25">
      <c r="A20" s="1">
        <v>2026</v>
      </c>
      <c r="B20" s="1">
        <v>4</v>
      </c>
      <c r="C20" s="3">
        <v>46296</v>
      </c>
      <c r="D20" s="3">
        <v>46387</v>
      </c>
      <c r="E20" s="25">
        <v>0</v>
      </c>
      <c r="F20" s="21"/>
      <c r="G20" s="21">
        <f t="shared" si="11"/>
        <v>4680000</v>
      </c>
      <c r="H20" s="21">
        <f t="shared" si="12"/>
        <v>0</v>
      </c>
      <c r="I20" s="28">
        <f t="shared" si="4"/>
        <v>0</v>
      </c>
      <c r="J20" s="13">
        <v>0</v>
      </c>
      <c r="K20" s="5"/>
      <c r="L20" s="5">
        <f t="shared" si="16"/>
        <v>260000.00000000003</v>
      </c>
      <c r="M20" s="5">
        <f t="shared" si="13"/>
        <v>0</v>
      </c>
      <c r="N20" s="19">
        <f t="shared" si="14"/>
        <v>0</v>
      </c>
      <c r="O20" s="17"/>
      <c r="P20" s="4"/>
      <c r="Q20" s="101">
        <f t="shared" si="1"/>
        <v>0</v>
      </c>
      <c r="R20" s="101">
        <f t="shared" si="1"/>
        <v>0</v>
      </c>
      <c r="S20" s="101">
        <f t="shared" si="1"/>
        <v>0</v>
      </c>
      <c r="T20" s="101">
        <f t="shared" si="1"/>
        <v>0</v>
      </c>
      <c r="U20" s="101">
        <f t="shared" si="1"/>
        <v>0</v>
      </c>
      <c r="V20" s="101">
        <f t="shared" si="1"/>
        <v>0</v>
      </c>
    </row>
    <row r="21" spans="1:22" ht="15.75" x14ac:dyDescent="0.25">
      <c r="A21" s="1">
        <v>2027</v>
      </c>
      <c r="B21" s="1">
        <v>1</v>
      </c>
      <c r="C21" s="3">
        <v>46388</v>
      </c>
      <c r="D21" s="3">
        <v>46477</v>
      </c>
      <c r="E21" s="25">
        <v>0</v>
      </c>
      <c r="F21" s="21"/>
      <c r="G21" s="21">
        <f t="shared" si="11"/>
        <v>4680000</v>
      </c>
      <c r="H21" s="21">
        <f t="shared" si="12"/>
        <v>0</v>
      </c>
      <c r="I21" s="28">
        <f t="shared" si="4"/>
        <v>0</v>
      </c>
      <c r="J21" s="13">
        <v>0</v>
      </c>
      <c r="K21" s="5"/>
      <c r="L21" s="5">
        <f t="shared" si="16"/>
        <v>260000.00000000003</v>
      </c>
      <c r="M21" s="5">
        <f t="shared" si="13"/>
        <v>0</v>
      </c>
      <c r="N21" s="19">
        <f t="shared" si="14"/>
        <v>0</v>
      </c>
      <c r="O21" s="17"/>
      <c r="P21" s="4"/>
      <c r="Q21" s="101">
        <f t="shared" si="1"/>
        <v>0</v>
      </c>
      <c r="R21" s="101">
        <f t="shared" si="1"/>
        <v>0</v>
      </c>
      <c r="S21" s="101">
        <f t="shared" si="1"/>
        <v>0</v>
      </c>
      <c r="T21" s="101">
        <f t="shared" si="1"/>
        <v>0</v>
      </c>
      <c r="U21" s="101">
        <f t="shared" si="1"/>
        <v>0</v>
      </c>
      <c r="V21" s="101">
        <f t="shared" si="1"/>
        <v>0</v>
      </c>
    </row>
    <row r="22" spans="1:22" ht="15.75" x14ac:dyDescent="0.25">
      <c r="A22" s="1">
        <v>2027</v>
      </c>
      <c r="B22" s="1">
        <v>2</v>
      </c>
      <c r="C22" s="3">
        <v>46478</v>
      </c>
      <c r="D22" s="3">
        <v>46568</v>
      </c>
      <c r="E22" s="25">
        <v>0</v>
      </c>
      <c r="F22" s="21"/>
      <c r="G22" s="21">
        <f t="shared" si="11"/>
        <v>4680000</v>
      </c>
      <c r="H22" s="21">
        <f t="shared" si="12"/>
        <v>0</v>
      </c>
      <c r="I22" s="28">
        <f t="shared" si="4"/>
        <v>0</v>
      </c>
      <c r="J22" s="13">
        <v>0</v>
      </c>
      <c r="K22" s="5"/>
      <c r="L22" s="5">
        <f t="shared" si="16"/>
        <v>260000.00000000003</v>
      </c>
      <c r="M22" s="5">
        <f t="shared" si="13"/>
        <v>0</v>
      </c>
      <c r="N22" s="19">
        <f t="shared" si="14"/>
        <v>0</v>
      </c>
      <c r="O22" s="17"/>
      <c r="P22" s="4"/>
      <c r="Q22" s="101">
        <f t="shared" si="1"/>
        <v>0</v>
      </c>
      <c r="R22" s="101">
        <f t="shared" si="1"/>
        <v>0</v>
      </c>
      <c r="S22" s="101">
        <f t="shared" si="1"/>
        <v>0</v>
      </c>
      <c r="T22" s="101">
        <f t="shared" si="1"/>
        <v>0</v>
      </c>
      <c r="U22" s="101">
        <f t="shared" si="1"/>
        <v>0</v>
      </c>
      <c r="V22" s="101">
        <f t="shared" si="1"/>
        <v>0</v>
      </c>
    </row>
    <row r="23" spans="1:22" ht="15.75" x14ac:dyDescent="0.25">
      <c r="A23" s="1">
        <v>2027</v>
      </c>
      <c r="B23" s="1">
        <v>3</v>
      </c>
      <c r="C23" s="3">
        <v>46569</v>
      </c>
      <c r="D23" s="3">
        <v>46660</v>
      </c>
      <c r="E23" s="25">
        <v>0</v>
      </c>
      <c r="F23" s="21"/>
      <c r="G23" s="21">
        <f t="shared" si="11"/>
        <v>4680000</v>
      </c>
      <c r="H23" s="21">
        <f t="shared" si="12"/>
        <v>0</v>
      </c>
      <c r="I23" s="28">
        <f t="shared" si="4"/>
        <v>0</v>
      </c>
      <c r="J23" s="13">
        <v>0</v>
      </c>
      <c r="K23" s="5"/>
      <c r="L23" s="5">
        <f t="shared" si="16"/>
        <v>260000.00000000003</v>
      </c>
      <c r="M23" s="5">
        <f t="shared" si="13"/>
        <v>0</v>
      </c>
      <c r="N23" s="19">
        <f t="shared" si="14"/>
        <v>0</v>
      </c>
      <c r="O23" s="17"/>
      <c r="P23" s="4"/>
      <c r="Q23" s="101">
        <f t="shared" si="1"/>
        <v>0</v>
      </c>
      <c r="R23" s="101">
        <f t="shared" si="1"/>
        <v>0</v>
      </c>
      <c r="S23" s="101">
        <f t="shared" si="1"/>
        <v>0</v>
      </c>
      <c r="T23" s="101">
        <f t="shared" si="1"/>
        <v>0</v>
      </c>
      <c r="U23" s="101">
        <f t="shared" si="1"/>
        <v>0</v>
      </c>
      <c r="V23" s="101">
        <f t="shared" si="1"/>
        <v>0</v>
      </c>
    </row>
    <row r="24" spans="1:22" ht="15.75" x14ac:dyDescent="0.25">
      <c r="A24" s="1">
        <v>2027</v>
      </c>
      <c r="B24" s="1">
        <v>4</v>
      </c>
      <c r="C24" s="3">
        <v>46661</v>
      </c>
      <c r="D24" s="3">
        <v>46752</v>
      </c>
      <c r="E24" s="25">
        <v>0</v>
      </c>
      <c r="F24" s="21"/>
      <c r="G24" s="21">
        <f t="shared" si="11"/>
        <v>4680000</v>
      </c>
      <c r="H24" s="21">
        <f t="shared" si="12"/>
        <v>0</v>
      </c>
      <c r="I24" s="28">
        <f t="shared" si="4"/>
        <v>0</v>
      </c>
      <c r="J24" s="13">
        <v>0</v>
      </c>
      <c r="K24" s="5"/>
      <c r="L24" s="5">
        <f t="shared" si="16"/>
        <v>260000.00000000003</v>
      </c>
      <c r="M24" s="5">
        <f t="shared" si="13"/>
        <v>0</v>
      </c>
      <c r="N24" s="19">
        <f t="shared" si="14"/>
        <v>0</v>
      </c>
      <c r="O24" s="17"/>
      <c r="P24" s="4"/>
      <c r="Q24" s="101">
        <f t="shared" si="1"/>
        <v>0</v>
      </c>
      <c r="R24" s="101">
        <f t="shared" si="1"/>
        <v>0</v>
      </c>
      <c r="S24" s="101">
        <f t="shared" si="1"/>
        <v>0</v>
      </c>
      <c r="T24" s="101">
        <f t="shared" si="1"/>
        <v>0</v>
      </c>
      <c r="U24" s="101">
        <f t="shared" si="1"/>
        <v>0</v>
      </c>
      <c r="V24" s="101">
        <f t="shared" si="1"/>
        <v>0</v>
      </c>
    </row>
    <row r="25" spans="1:22" ht="15.75" x14ac:dyDescent="0.25">
      <c r="A25" s="1">
        <v>2028</v>
      </c>
      <c r="B25" s="1">
        <v>1</v>
      </c>
      <c r="C25" s="3">
        <v>46753</v>
      </c>
      <c r="D25" s="3">
        <v>46843</v>
      </c>
      <c r="E25" s="25">
        <v>0</v>
      </c>
      <c r="F25" s="21"/>
      <c r="G25" s="21">
        <f t="shared" si="11"/>
        <v>4680000</v>
      </c>
      <c r="H25" s="21">
        <f t="shared" si="12"/>
        <v>0</v>
      </c>
      <c r="I25" s="28">
        <f>H25/G25</f>
        <v>0</v>
      </c>
      <c r="J25" s="13">
        <v>0</v>
      </c>
      <c r="K25" s="5"/>
      <c r="L25" s="5">
        <f t="shared" si="16"/>
        <v>260000.00000000003</v>
      </c>
      <c r="M25" s="5">
        <f t="shared" si="13"/>
        <v>0</v>
      </c>
      <c r="N25" s="19">
        <f t="shared" si="14"/>
        <v>0</v>
      </c>
      <c r="O25" s="17"/>
      <c r="P25" s="4"/>
      <c r="Q25" s="101">
        <f t="shared" si="1"/>
        <v>0</v>
      </c>
      <c r="R25" s="101">
        <f t="shared" si="1"/>
        <v>0</v>
      </c>
      <c r="S25" s="101">
        <f t="shared" si="1"/>
        <v>0</v>
      </c>
      <c r="T25" s="101">
        <f t="shared" si="1"/>
        <v>0</v>
      </c>
      <c r="U25" s="101">
        <f t="shared" si="1"/>
        <v>0</v>
      </c>
      <c r="V25" s="101">
        <f t="shared" si="1"/>
        <v>0</v>
      </c>
    </row>
    <row r="26" spans="1:22" ht="15.75" x14ac:dyDescent="0.25">
      <c r="A26" s="1">
        <v>2028</v>
      </c>
      <c r="B26" s="1">
        <v>2</v>
      </c>
      <c r="C26" s="3">
        <v>46844</v>
      </c>
      <c r="D26" s="3">
        <v>46934</v>
      </c>
      <c r="E26" s="25">
        <v>0</v>
      </c>
      <c r="F26" s="21"/>
      <c r="G26" s="21">
        <f t="shared" si="11"/>
        <v>4680000</v>
      </c>
      <c r="H26" s="21">
        <f t="shared" si="12"/>
        <v>0</v>
      </c>
      <c r="I26" s="28">
        <f t="shared" ref="I26:I27" si="17">H26/G26</f>
        <v>0</v>
      </c>
      <c r="J26" s="13">
        <v>0</v>
      </c>
      <c r="K26" s="5"/>
      <c r="L26" s="5">
        <f t="shared" si="16"/>
        <v>260000.00000000003</v>
      </c>
      <c r="M26" s="5">
        <f t="shared" si="13"/>
        <v>0</v>
      </c>
      <c r="N26" s="19">
        <f t="shared" si="14"/>
        <v>0</v>
      </c>
      <c r="O26" s="17"/>
      <c r="P26" s="4"/>
      <c r="Q26" s="101">
        <f t="shared" si="1"/>
        <v>0</v>
      </c>
      <c r="R26" s="101">
        <f t="shared" si="1"/>
        <v>0</v>
      </c>
      <c r="S26" s="101">
        <f t="shared" si="1"/>
        <v>0</v>
      </c>
      <c r="T26" s="101">
        <f t="shared" si="1"/>
        <v>0</v>
      </c>
      <c r="U26" s="101">
        <f t="shared" si="1"/>
        <v>0</v>
      </c>
      <c r="V26" s="101">
        <f t="shared" si="1"/>
        <v>0</v>
      </c>
    </row>
    <row r="27" spans="1:22" ht="15.75" x14ac:dyDescent="0.25">
      <c r="A27" s="1">
        <v>2028</v>
      </c>
      <c r="B27" s="1">
        <v>3</v>
      </c>
      <c r="C27" s="3">
        <v>46935</v>
      </c>
      <c r="D27" s="3">
        <v>47026</v>
      </c>
      <c r="E27" s="25">
        <v>0</v>
      </c>
      <c r="F27" s="21"/>
      <c r="G27" s="21">
        <f t="shared" si="11"/>
        <v>4680000</v>
      </c>
      <c r="H27" s="21">
        <f>SUM(H26+F27)</f>
        <v>0</v>
      </c>
      <c r="I27" s="28">
        <f t="shared" si="17"/>
        <v>0</v>
      </c>
      <c r="J27" s="13">
        <v>0</v>
      </c>
      <c r="K27" s="18"/>
      <c r="L27" s="18">
        <f t="shared" si="16"/>
        <v>260000.00000000003</v>
      </c>
      <c r="M27" s="18">
        <f t="shared" si="13"/>
        <v>0</v>
      </c>
      <c r="N27" s="19">
        <f t="shared" si="14"/>
        <v>0</v>
      </c>
      <c r="O27" s="17"/>
      <c r="P27" s="4"/>
      <c r="Q27" s="101">
        <f t="shared" si="1"/>
        <v>0</v>
      </c>
      <c r="R27" s="101">
        <f t="shared" si="1"/>
        <v>0</v>
      </c>
      <c r="S27" s="101">
        <f t="shared" si="1"/>
        <v>0</v>
      </c>
      <c r="T27" s="101">
        <f t="shared" si="1"/>
        <v>0</v>
      </c>
      <c r="U27" s="101">
        <f t="shared" si="1"/>
        <v>0</v>
      </c>
      <c r="V27" s="101">
        <f t="shared" si="1"/>
        <v>0</v>
      </c>
    </row>
    <row r="28" spans="1:22" ht="15.75" thickBot="1" x14ac:dyDescent="0.3">
      <c r="A28" s="40" t="s">
        <v>12</v>
      </c>
      <c r="B28" s="40"/>
      <c r="C28" s="40"/>
      <c r="D28" s="41"/>
      <c r="E28" s="42">
        <f>4212000+(468000)</f>
        <v>4680000</v>
      </c>
      <c r="F28" s="38">
        <f>SUM(F4:F27)</f>
        <v>0</v>
      </c>
      <c r="G28" s="38">
        <f>G27</f>
        <v>4680000</v>
      </c>
      <c r="H28" s="39">
        <f>H27</f>
        <v>0</v>
      </c>
      <c r="I28" s="49">
        <f>H28/G28</f>
        <v>0</v>
      </c>
      <c r="J28" s="43">
        <v>260000</v>
      </c>
      <c r="K28" s="50">
        <f>SUM(K4:K27)</f>
        <v>0</v>
      </c>
      <c r="L28" s="44">
        <f>L27</f>
        <v>260000.00000000003</v>
      </c>
      <c r="M28" s="45">
        <f>M27</f>
        <v>0</v>
      </c>
      <c r="N28" s="46">
        <f>M28/L28</f>
        <v>0</v>
      </c>
      <c r="O28" s="47">
        <f>SUM(O4:O27)</f>
        <v>50</v>
      </c>
      <c r="P28" s="47">
        <f>SUM(P4:P27)</f>
        <v>0</v>
      </c>
      <c r="Q28" s="101">
        <f t="shared" si="1"/>
        <v>50</v>
      </c>
      <c r="R28" s="101">
        <f t="shared" si="1"/>
        <v>0</v>
      </c>
      <c r="S28" s="101">
        <f t="shared" si="1"/>
        <v>50</v>
      </c>
      <c r="T28" s="101">
        <f t="shared" si="1"/>
        <v>0</v>
      </c>
      <c r="U28" s="101">
        <f t="shared" si="1"/>
        <v>50</v>
      </c>
      <c r="V28" s="101">
        <f t="shared" si="1"/>
        <v>0</v>
      </c>
    </row>
    <row r="29" spans="1:22" ht="15.75" thickTop="1" x14ac:dyDescent="0.25">
      <c r="E29" s="37">
        <f>E28+J28</f>
        <v>4940000</v>
      </c>
    </row>
    <row r="31" spans="1:22" x14ac:dyDescent="0.25">
      <c r="A31" s="181" t="s">
        <v>31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</row>
    <row r="32" spans="1:22" ht="15.75" thickBot="1" x14ac:dyDescent="0.3">
      <c r="A32" s="170" t="s">
        <v>0</v>
      </c>
      <c r="B32" s="171"/>
      <c r="C32" s="171"/>
      <c r="D32" s="171"/>
      <c r="E32" s="172" t="s">
        <v>26</v>
      </c>
      <c r="F32" s="172"/>
      <c r="G32" s="172"/>
      <c r="H32" s="172"/>
      <c r="I32" s="173"/>
      <c r="J32" s="174" t="s">
        <v>27</v>
      </c>
      <c r="K32" s="175"/>
      <c r="L32" s="175"/>
      <c r="M32" s="175"/>
      <c r="N32" s="176"/>
      <c r="O32" s="14"/>
      <c r="P32" s="7"/>
      <c r="Q32" s="185" t="s">
        <v>77</v>
      </c>
      <c r="R32" s="185"/>
      <c r="S32" s="185"/>
      <c r="T32" s="185"/>
      <c r="U32" s="185"/>
      <c r="V32" s="185"/>
    </row>
    <row r="33" spans="1:22" ht="120.75" thickTop="1" x14ac:dyDescent="0.25">
      <c r="A33" s="9" t="s">
        <v>1</v>
      </c>
      <c r="B33" s="9" t="s">
        <v>2</v>
      </c>
      <c r="C33" s="9" t="s">
        <v>3</v>
      </c>
      <c r="D33" s="11" t="s">
        <v>9</v>
      </c>
      <c r="E33" s="22" t="s">
        <v>4</v>
      </c>
      <c r="F33" s="23" t="s">
        <v>6</v>
      </c>
      <c r="G33" s="23" t="s">
        <v>5</v>
      </c>
      <c r="H33" s="23" t="s">
        <v>7</v>
      </c>
      <c r="I33" s="26" t="s">
        <v>8</v>
      </c>
      <c r="J33" s="29" t="s">
        <v>4</v>
      </c>
      <c r="K33" s="30" t="s">
        <v>6</v>
      </c>
      <c r="L33" s="30" t="s">
        <v>5</v>
      </c>
      <c r="M33" s="30" t="s">
        <v>7</v>
      </c>
      <c r="N33" s="31" t="s">
        <v>8</v>
      </c>
      <c r="O33" s="15" t="s">
        <v>10</v>
      </c>
      <c r="P33" s="10" t="s">
        <v>11</v>
      </c>
      <c r="Q33" s="113" t="s">
        <v>78</v>
      </c>
      <c r="R33" s="113" t="s">
        <v>79</v>
      </c>
      <c r="S33" s="113" t="s">
        <v>80</v>
      </c>
      <c r="T33" s="113" t="s">
        <v>81</v>
      </c>
      <c r="U33" s="113" t="s">
        <v>82</v>
      </c>
      <c r="V33" s="113" t="s">
        <v>83</v>
      </c>
    </row>
    <row r="34" spans="1:22" ht="15.75" x14ac:dyDescent="0.25">
      <c r="A34" s="68">
        <v>2022</v>
      </c>
      <c r="B34" s="68">
        <v>4</v>
      </c>
      <c r="C34" s="69">
        <v>44835</v>
      </c>
      <c r="D34" s="69">
        <v>44926</v>
      </c>
      <c r="E34" s="70">
        <v>0</v>
      </c>
      <c r="F34" s="70">
        <v>0</v>
      </c>
      <c r="G34" s="70">
        <v>0</v>
      </c>
      <c r="H34" s="70">
        <v>0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1">
        <v>0</v>
      </c>
      <c r="O34" s="72">
        <v>0</v>
      </c>
      <c r="P34" s="73">
        <v>0</v>
      </c>
      <c r="Q34" s="102">
        <f t="shared" ref="Q34:V34" si="18">O34</f>
        <v>0</v>
      </c>
      <c r="R34" s="102">
        <f t="shared" si="18"/>
        <v>0</v>
      </c>
      <c r="S34" s="102">
        <f t="shared" si="18"/>
        <v>0</v>
      </c>
      <c r="T34" s="102">
        <f t="shared" si="18"/>
        <v>0</v>
      </c>
      <c r="U34" s="102">
        <f t="shared" si="18"/>
        <v>0</v>
      </c>
      <c r="V34" s="102">
        <f t="shared" si="18"/>
        <v>0</v>
      </c>
    </row>
    <row r="35" spans="1:22" ht="15.75" x14ac:dyDescent="0.25">
      <c r="A35" s="68">
        <v>2023</v>
      </c>
      <c r="B35" s="68">
        <v>1</v>
      </c>
      <c r="C35" s="69">
        <v>44927</v>
      </c>
      <c r="D35" s="69">
        <v>45016</v>
      </c>
      <c r="E35" s="70">
        <v>0</v>
      </c>
      <c r="F35" s="70">
        <v>0</v>
      </c>
      <c r="G35" s="70">
        <v>0</v>
      </c>
      <c r="H35" s="70">
        <v>0</v>
      </c>
      <c r="I35" s="71">
        <v>0</v>
      </c>
      <c r="J35" s="70">
        <v>0</v>
      </c>
      <c r="K35" s="70">
        <v>0</v>
      </c>
      <c r="L35" s="70">
        <v>0</v>
      </c>
      <c r="M35" s="70">
        <v>0</v>
      </c>
      <c r="N35" s="71">
        <v>0</v>
      </c>
      <c r="O35" s="72">
        <v>0</v>
      </c>
      <c r="P35" s="73">
        <v>0</v>
      </c>
      <c r="Q35" s="102">
        <f t="shared" ref="Q35:Q58" si="19">O35</f>
        <v>0</v>
      </c>
      <c r="R35" s="102">
        <f t="shared" ref="R35:R58" si="20">P35</f>
        <v>0</v>
      </c>
      <c r="S35" s="102">
        <f t="shared" ref="S35:S37" si="21">Q35</f>
        <v>0</v>
      </c>
      <c r="T35" s="102">
        <f t="shared" ref="T35:T43" si="22">R35</f>
        <v>0</v>
      </c>
      <c r="U35" s="102">
        <f t="shared" ref="U35:U37" si="23">S35</f>
        <v>0</v>
      </c>
      <c r="V35" s="102">
        <f t="shared" ref="V35:V43" si="24">T35</f>
        <v>0</v>
      </c>
    </row>
    <row r="36" spans="1:22" s="134" customFormat="1" ht="15.75" x14ac:dyDescent="0.25">
      <c r="A36" s="115">
        <v>2023</v>
      </c>
      <c r="B36" s="115">
        <v>2</v>
      </c>
      <c r="C36" s="116">
        <v>45017</v>
      </c>
      <c r="D36" s="116">
        <v>45107</v>
      </c>
      <c r="E36" s="126">
        <v>0</v>
      </c>
      <c r="F36" s="118">
        <v>0</v>
      </c>
      <c r="G36" s="118">
        <f>E36</f>
        <v>0</v>
      </c>
      <c r="H36" s="118">
        <f>SUM(F36+0)</f>
        <v>0</v>
      </c>
      <c r="I36" s="127">
        <v>0</v>
      </c>
      <c r="J36" s="128">
        <v>0</v>
      </c>
      <c r="K36" s="129">
        <v>0</v>
      </c>
      <c r="L36" s="130">
        <f>J36</f>
        <v>0</v>
      </c>
      <c r="M36" s="129">
        <f>SUM(K36+0)</f>
        <v>0</v>
      </c>
      <c r="N36" s="131">
        <v>0</v>
      </c>
      <c r="O36" s="132">
        <v>0</v>
      </c>
      <c r="P36" s="133">
        <v>0</v>
      </c>
      <c r="Q36" s="114">
        <f t="shared" si="19"/>
        <v>0</v>
      </c>
      <c r="R36" s="114">
        <f t="shared" si="20"/>
        <v>0</v>
      </c>
      <c r="S36" s="114">
        <f t="shared" si="21"/>
        <v>0</v>
      </c>
      <c r="T36" s="114">
        <f t="shared" si="22"/>
        <v>0</v>
      </c>
      <c r="U36" s="114">
        <f t="shared" si="23"/>
        <v>0</v>
      </c>
      <c r="V36" s="114">
        <f t="shared" si="24"/>
        <v>0</v>
      </c>
    </row>
    <row r="37" spans="1:22" ht="15.75" x14ac:dyDescent="0.25">
      <c r="A37" s="68">
        <v>2023</v>
      </c>
      <c r="B37" s="68">
        <v>3</v>
      </c>
      <c r="C37" s="69">
        <v>45108</v>
      </c>
      <c r="D37" s="69">
        <v>45199</v>
      </c>
      <c r="E37" s="79"/>
      <c r="F37" s="80"/>
      <c r="G37" s="80">
        <f t="shared" ref="G37:G38" si="25">G36+E37</f>
        <v>0</v>
      </c>
      <c r="H37" s="80">
        <f t="shared" ref="H37:H41" si="26">SUM(H36+F37)</f>
        <v>0</v>
      </c>
      <c r="I37" s="81">
        <v>0</v>
      </c>
      <c r="J37" s="82"/>
      <c r="K37" s="83"/>
      <c r="L37" s="83">
        <f>L36+J37</f>
        <v>0</v>
      </c>
      <c r="M37" s="83">
        <f>SUM(M36+K37)</f>
        <v>0</v>
      </c>
      <c r="N37" s="85">
        <v>0</v>
      </c>
      <c r="O37" s="72">
        <v>0</v>
      </c>
      <c r="P37" s="73">
        <v>0</v>
      </c>
      <c r="Q37" s="102">
        <f t="shared" si="19"/>
        <v>0</v>
      </c>
      <c r="R37" s="102">
        <f t="shared" si="20"/>
        <v>0</v>
      </c>
      <c r="S37" s="102">
        <f t="shared" si="21"/>
        <v>0</v>
      </c>
      <c r="T37" s="102">
        <f t="shared" si="22"/>
        <v>0</v>
      </c>
      <c r="U37" s="102">
        <f t="shared" si="23"/>
        <v>0</v>
      </c>
      <c r="V37" s="102">
        <f t="shared" si="24"/>
        <v>0</v>
      </c>
    </row>
    <row r="38" spans="1:22" ht="15.75" x14ac:dyDescent="0.25">
      <c r="A38" s="68">
        <v>2023</v>
      </c>
      <c r="B38" s="68">
        <v>4</v>
      </c>
      <c r="C38" s="69">
        <v>45200</v>
      </c>
      <c r="D38" s="69">
        <v>45291</v>
      </c>
      <c r="E38" s="79">
        <f>$E$58/6</f>
        <v>615000</v>
      </c>
      <c r="F38" s="80">
        <v>0</v>
      </c>
      <c r="G38" s="80">
        <f t="shared" si="25"/>
        <v>615000</v>
      </c>
      <c r="H38" s="80">
        <f t="shared" si="26"/>
        <v>0</v>
      </c>
      <c r="I38" s="81">
        <f t="shared" ref="I38:I54" si="27">H38/G38</f>
        <v>0</v>
      </c>
      <c r="J38" s="82">
        <f>$J$58/6</f>
        <v>34166.666666666664</v>
      </c>
      <c r="K38" s="83">
        <v>0</v>
      </c>
      <c r="L38" s="83">
        <f t="shared" ref="L38:L41" si="28">L37+J38</f>
        <v>34166.666666666664</v>
      </c>
      <c r="M38" s="83">
        <f t="shared" ref="M38:M40" si="29">SUM(M37+K38)</f>
        <v>0</v>
      </c>
      <c r="N38" s="85">
        <f t="shared" ref="N38:N41" si="30">M38/L38</f>
        <v>0</v>
      </c>
      <c r="O38" s="72">
        <v>0</v>
      </c>
      <c r="P38" s="73">
        <v>0</v>
      </c>
      <c r="Q38" s="102">
        <f t="shared" si="19"/>
        <v>0</v>
      </c>
      <c r="R38" s="102">
        <f t="shared" si="20"/>
        <v>0</v>
      </c>
      <c r="S38" s="102">
        <f>Q38</f>
        <v>0</v>
      </c>
      <c r="T38" s="102">
        <f t="shared" si="22"/>
        <v>0</v>
      </c>
      <c r="U38" s="102">
        <f>S38</f>
        <v>0</v>
      </c>
      <c r="V38" s="102">
        <f t="shared" si="24"/>
        <v>0</v>
      </c>
    </row>
    <row r="39" spans="1:22" ht="15.75" x14ac:dyDescent="0.25">
      <c r="A39" s="68">
        <v>2024</v>
      </c>
      <c r="B39" s="68">
        <v>1</v>
      </c>
      <c r="C39" s="69">
        <v>45292</v>
      </c>
      <c r="D39" s="69">
        <v>45382</v>
      </c>
      <c r="E39" s="79">
        <f t="shared" ref="E39:E43" si="31">$E$58/6</f>
        <v>615000</v>
      </c>
      <c r="F39" s="80">
        <v>0</v>
      </c>
      <c r="G39" s="80">
        <f>G38+E39</f>
        <v>1230000</v>
      </c>
      <c r="H39" s="80">
        <f t="shared" si="26"/>
        <v>0</v>
      </c>
      <c r="I39" s="81">
        <f t="shared" si="27"/>
        <v>0</v>
      </c>
      <c r="J39" s="82">
        <f t="shared" ref="J39:J43" si="32">$J$58/6</f>
        <v>34166.666666666664</v>
      </c>
      <c r="K39" s="83">
        <v>0</v>
      </c>
      <c r="L39" s="83">
        <f t="shared" si="28"/>
        <v>68333.333333333328</v>
      </c>
      <c r="M39" s="83">
        <f t="shared" si="29"/>
        <v>0</v>
      </c>
      <c r="N39" s="85">
        <f t="shared" si="30"/>
        <v>0</v>
      </c>
      <c r="O39" s="72">
        <v>0</v>
      </c>
      <c r="P39" s="73">
        <v>0</v>
      </c>
      <c r="Q39" s="102">
        <f t="shared" si="19"/>
        <v>0</v>
      </c>
      <c r="R39" s="102">
        <f t="shared" si="20"/>
        <v>0</v>
      </c>
      <c r="S39" s="102">
        <f t="shared" ref="S39:S58" si="33">Q39</f>
        <v>0</v>
      </c>
      <c r="T39" s="102">
        <f t="shared" si="22"/>
        <v>0</v>
      </c>
      <c r="U39" s="102">
        <f t="shared" ref="U39:U58" si="34">S39</f>
        <v>0</v>
      </c>
      <c r="V39" s="102">
        <f t="shared" si="24"/>
        <v>0</v>
      </c>
    </row>
    <row r="40" spans="1:22" ht="15.75" x14ac:dyDescent="0.25">
      <c r="A40" s="68">
        <v>2024</v>
      </c>
      <c r="B40" s="68">
        <v>2</v>
      </c>
      <c r="C40" s="69">
        <v>45383</v>
      </c>
      <c r="D40" s="69">
        <v>45473</v>
      </c>
      <c r="E40" s="79">
        <f t="shared" si="31"/>
        <v>615000</v>
      </c>
      <c r="F40" s="80">
        <v>0</v>
      </c>
      <c r="G40" s="80">
        <f t="shared" ref="G40:G41" si="35">G39+E40</f>
        <v>1845000</v>
      </c>
      <c r="H40" s="80">
        <f t="shared" si="26"/>
        <v>0</v>
      </c>
      <c r="I40" s="81">
        <f t="shared" si="27"/>
        <v>0</v>
      </c>
      <c r="J40" s="82">
        <f t="shared" si="32"/>
        <v>34166.666666666664</v>
      </c>
      <c r="K40" s="83">
        <v>0</v>
      </c>
      <c r="L40" s="83">
        <f t="shared" si="28"/>
        <v>102500</v>
      </c>
      <c r="M40" s="83">
        <f t="shared" si="29"/>
        <v>0</v>
      </c>
      <c r="N40" s="85">
        <f t="shared" si="30"/>
        <v>0</v>
      </c>
      <c r="O40" s="72">
        <v>0</v>
      </c>
      <c r="P40" s="73">
        <v>0</v>
      </c>
      <c r="Q40" s="102">
        <f t="shared" si="19"/>
        <v>0</v>
      </c>
      <c r="R40" s="102">
        <f t="shared" si="20"/>
        <v>0</v>
      </c>
      <c r="S40" s="102">
        <f t="shared" si="33"/>
        <v>0</v>
      </c>
      <c r="T40" s="102">
        <f t="shared" si="22"/>
        <v>0</v>
      </c>
      <c r="U40" s="102">
        <f t="shared" si="34"/>
        <v>0</v>
      </c>
      <c r="V40" s="102">
        <f t="shared" si="24"/>
        <v>0</v>
      </c>
    </row>
    <row r="41" spans="1:22" ht="15.75" x14ac:dyDescent="0.25">
      <c r="A41" s="68">
        <v>2024</v>
      </c>
      <c r="B41" s="68">
        <v>3</v>
      </c>
      <c r="C41" s="69">
        <v>45474</v>
      </c>
      <c r="D41" s="69">
        <v>45565</v>
      </c>
      <c r="E41" s="79">
        <f t="shared" si="31"/>
        <v>615000</v>
      </c>
      <c r="F41" s="80">
        <v>0</v>
      </c>
      <c r="G41" s="80">
        <f t="shared" si="35"/>
        <v>2460000</v>
      </c>
      <c r="H41" s="80">
        <f t="shared" si="26"/>
        <v>0</v>
      </c>
      <c r="I41" s="81">
        <f t="shared" si="27"/>
        <v>0</v>
      </c>
      <c r="J41" s="82">
        <f t="shared" si="32"/>
        <v>34166.666666666664</v>
      </c>
      <c r="K41" s="83">
        <v>0</v>
      </c>
      <c r="L41" s="83">
        <f t="shared" si="28"/>
        <v>136666.66666666666</v>
      </c>
      <c r="M41" s="83">
        <f>SUM(M40+K41)</f>
        <v>0</v>
      </c>
      <c r="N41" s="85">
        <f t="shared" si="30"/>
        <v>0</v>
      </c>
      <c r="O41" s="72">
        <v>0</v>
      </c>
      <c r="P41" s="73">
        <v>0</v>
      </c>
      <c r="Q41" s="102">
        <f t="shared" si="19"/>
        <v>0</v>
      </c>
      <c r="R41" s="102">
        <f t="shared" si="20"/>
        <v>0</v>
      </c>
      <c r="S41" s="102">
        <f t="shared" si="33"/>
        <v>0</v>
      </c>
      <c r="T41" s="102">
        <f t="shared" si="22"/>
        <v>0</v>
      </c>
      <c r="U41" s="102">
        <f t="shared" si="34"/>
        <v>0</v>
      </c>
      <c r="V41" s="102">
        <f t="shared" si="24"/>
        <v>0</v>
      </c>
    </row>
    <row r="42" spans="1:22" ht="15.75" x14ac:dyDescent="0.25">
      <c r="A42" s="1">
        <v>2024</v>
      </c>
      <c r="B42" s="1">
        <v>4</v>
      </c>
      <c r="C42" s="3">
        <v>45566</v>
      </c>
      <c r="D42" s="3">
        <v>45657</v>
      </c>
      <c r="E42" s="24">
        <f t="shared" si="31"/>
        <v>615000</v>
      </c>
      <c r="F42" s="20"/>
      <c r="G42" s="20">
        <f>G41+E42</f>
        <v>3075000</v>
      </c>
      <c r="H42" s="20">
        <f>SUM(H41+F42)</f>
        <v>0</v>
      </c>
      <c r="I42" s="27">
        <f t="shared" si="27"/>
        <v>0</v>
      </c>
      <c r="J42" s="12">
        <f t="shared" si="32"/>
        <v>34166.666666666664</v>
      </c>
      <c r="K42" s="8"/>
      <c r="L42" s="8">
        <f>L41+J42</f>
        <v>170833.33333333331</v>
      </c>
      <c r="M42" s="8">
        <f>SUM(M41+K42)</f>
        <v>0</v>
      </c>
      <c r="N42" s="19">
        <f>M42/L42</f>
        <v>0</v>
      </c>
      <c r="O42" s="16">
        <v>0</v>
      </c>
      <c r="P42" s="2"/>
      <c r="Q42" s="101">
        <f t="shared" si="19"/>
        <v>0</v>
      </c>
      <c r="R42" s="101">
        <f t="shared" si="20"/>
        <v>0</v>
      </c>
      <c r="S42" s="101">
        <f t="shared" si="33"/>
        <v>0</v>
      </c>
      <c r="T42" s="101">
        <f t="shared" si="22"/>
        <v>0</v>
      </c>
      <c r="U42" s="101">
        <f t="shared" si="34"/>
        <v>0</v>
      </c>
      <c r="V42" s="101">
        <f t="shared" si="24"/>
        <v>0</v>
      </c>
    </row>
    <row r="43" spans="1:22" ht="15.75" x14ac:dyDescent="0.25">
      <c r="A43" s="1">
        <v>2025</v>
      </c>
      <c r="B43" s="1">
        <v>1</v>
      </c>
      <c r="C43" s="3">
        <v>45658</v>
      </c>
      <c r="D43" s="3">
        <v>45747</v>
      </c>
      <c r="E43" s="24">
        <f t="shared" si="31"/>
        <v>615000</v>
      </c>
      <c r="F43" s="20"/>
      <c r="G43" s="20">
        <f t="shared" ref="G43:G57" si="36">G42+E43</f>
        <v>3690000</v>
      </c>
      <c r="H43" s="20">
        <f t="shared" ref="H43:H56" si="37">SUM(H42+F43)</f>
        <v>0</v>
      </c>
      <c r="I43" s="27">
        <f t="shared" si="27"/>
        <v>0</v>
      </c>
      <c r="J43" s="12">
        <f t="shared" si="32"/>
        <v>34166.666666666664</v>
      </c>
      <c r="K43" s="8"/>
      <c r="L43" s="8">
        <f>L42+J43</f>
        <v>204999.99999999997</v>
      </c>
      <c r="M43" s="8">
        <f t="shared" ref="M43:M57" si="38">SUM(M42+K43)</f>
        <v>0</v>
      </c>
      <c r="N43" s="19">
        <f t="shared" ref="N43:N57" si="39">M43/L43</f>
        <v>0</v>
      </c>
      <c r="O43" s="16">
        <v>41</v>
      </c>
      <c r="P43" s="2"/>
      <c r="Q43" s="101">
        <f t="shared" si="19"/>
        <v>41</v>
      </c>
      <c r="R43" s="101">
        <f t="shared" si="20"/>
        <v>0</v>
      </c>
      <c r="S43" s="101">
        <f t="shared" si="33"/>
        <v>41</v>
      </c>
      <c r="T43" s="101">
        <f t="shared" si="22"/>
        <v>0</v>
      </c>
      <c r="U43" s="101">
        <f t="shared" si="34"/>
        <v>41</v>
      </c>
      <c r="V43" s="101">
        <f t="shared" si="24"/>
        <v>0</v>
      </c>
    </row>
    <row r="44" spans="1:22" ht="15.75" x14ac:dyDescent="0.25">
      <c r="A44" s="1">
        <v>2025</v>
      </c>
      <c r="B44" s="1">
        <v>2</v>
      </c>
      <c r="C44" s="3">
        <v>45748</v>
      </c>
      <c r="D44" s="3">
        <v>45838</v>
      </c>
      <c r="E44" s="24">
        <v>0</v>
      </c>
      <c r="F44" s="20"/>
      <c r="G44" s="20">
        <f t="shared" si="36"/>
        <v>3690000</v>
      </c>
      <c r="H44" s="20">
        <f t="shared" si="37"/>
        <v>0</v>
      </c>
      <c r="I44" s="27">
        <f t="shared" si="27"/>
        <v>0</v>
      </c>
      <c r="J44" s="12">
        <v>0</v>
      </c>
      <c r="K44" s="8"/>
      <c r="L44" s="8">
        <f t="shared" ref="L44" si="40">L43+J44</f>
        <v>204999.99999999997</v>
      </c>
      <c r="M44" s="8">
        <f t="shared" si="38"/>
        <v>0</v>
      </c>
      <c r="N44" s="19">
        <f t="shared" si="39"/>
        <v>0</v>
      </c>
      <c r="O44" s="16"/>
      <c r="P44" s="2"/>
      <c r="Q44" s="101">
        <f t="shared" si="19"/>
        <v>0</v>
      </c>
      <c r="R44" s="101">
        <f t="shared" si="20"/>
        <v>0</v>
      </c>
      <c r="S44" s="101">
        <f t="shared" si="33"/>
        <v>0</v>
      </c>
      <c r="T44" s="101">
        <f>R44</f>
        <v>0</v>
      </c>
      <c r="U44" s="101">
        <f t="shared" si="34"/>
        <v>0</v>
      </c>
      <c r="V44" s="101">
        <f>T44</f>
        <v>0</v>
      </c>
    </row>
    <row r="45" spans="1:22" ht="15.75" x14ac:dyDescent="0.25">
      <c r="A45" s="1">
        <v>2025</v>
      </c>
      <c r="B45" s="1">
        <v>3</v>
      </c>
      <c r="C45" s="3">
        <v>45839</v>
      </c>
      <c r="D45" s="3">
        <v>45930</v>
      </c>
      <c r="E45" s="24">
        <v>0</v>
      </c>
      <c r="F45" s="20"/>
      <c r="G45" s="20">
        <f t="shared" si="36"/>
        <v>3690000</v>
      </c>
      <c r="H45" s="20">
        <f t="shared" si="37"/>
        <v>0</v>
      </c>
      <c r="I45" s="27">
        <f t="shared" si="27"/>
        <v>0</v>
      </c>
      <c r="J45" s="12">
        <v>0</v>
      </c>
      <c r="K45" s="8"/>
      <c r="L45" s="8">
        <f>L44+J45</f>
        <v>204999.99999999997</v>
      </c>
      <c r="M45" s="8">
        <f t="shared" si="38"/>
        <v>0</v>
      </c>
      <c r="N45" s="19">
        <f t="shared" si="39"/>
        <v>0</v>
      </c>
      <c r="O45" s="16"/>
      <c r="P45" s="2"/>
      <c r="Q45" s="101">
        <f t="shared" si="19"/>
        <v>0</v>
      </c>
      <c r="R45" s="101">
        <f t="shared" si="20"/>
        <v>0</v>
      </c>
      <c r="S45" s="101">
        <f t="shared" si="33"/>
        <v>0</v>
      </c>
      <c r="T45" s="101">
        <f t="shared" ref="T45:T58" si="41">R45</f>
        <v>0</v>
      </c>
      <c r="U45" s="101">
        <f t="shared" si="34"/>
        <v>0</v>
      </c>
      <c r="V45" s="101">
        <f t="shared" ref="V45:V58" si="42">T45</f>
        <v>0</v>
      </c>
    </row>
    <row r="46" spans="1:22" ht="15.75" x14ac:dyDescent="0.25">
      <c r="A46" s="1">
        <v>2025</v>
      </c>
      <c r="B46" s="1">
        <v>4</v>
      </c>
      <c r="C46" s="3">
        <v>45931</v>
      </c>
      <c r="D46" s="3">
        <v>46022</v>
      </c>
      <c r="E46" s="24">
        <v>0</v>
      </c>
      <c r="F46" s="20"/>
      <c r="G46" s="20">
        <f t="shared" si="36"/>
        <v>3690000</v>
      </c>
      <c r="H46" s="20">
        <f t="shared" si="37"/>
        <v>0</v>
      </c>
      <c r="I46" s="27">
        <f t="shared" si="27"/>
        <v>0</v>
      </c>
      <c r="J46" s="12">
        <v>0</v>
      </c>
      <c r="K46" s="8"/>
      <c r="L46" s="8">
        <f t="shared" ref="L46:L57" si="43">L45+J46</f>
        <v>204999.99999999997</v>
      </c>
      <c r="M46" s="8">
        <f t="shared" si="38"/>
        <v>0</v>
      </c>
      <c r="N46" s="19">
        <f t="shared" si="39"/>
        <v>0</v>
      </c>
      <c r="O46" s="16"/>
      <c r="P46" s="2"/>
      <c r="Q46" s="101">
        <f t="shared" si="19"/>
        <v>0</v>
      </c>
      <c r="R46" s="101">
        <f t="shared" si="20"/>
        <v>0</v>
      </c>
      <c r="S46" s="101">
        <f t="shared" si="33"/>
        <v>0</v>
      </c>
      <c r="T46" s="101">
        <f t="shared" si="41"/>
        <v>0</v>
      </c>
      <c r="U46" s="101">
        <f t="shared" si="34"/>
        <v>0</v>
      </c>
      <c r="V46" s="101">
        <f t="shared" si="42"/>
        <v>0</v>
      </c>
    </row>
    <row r="47" spans="1:22" ht="15.75" x14ac:dyDescent="0.25">
      <c r="A47" s="1">
        <v>2026</v>
      </c>
      <c r="B47" s="1">
        <v>1</v>
      </c>
      <c r="C47" s="3">
        <v>46023</v>
      </c>
      <c r="D47" s="3">
        <v>46112</v>
      </c>
      <c r="E47" s="24">
        <v>0</v>
      </c>
      <c r="F47" s="20"/>
      <c r="G47" s="20">
        <f t="shared" si="36"/>
        <v>3690000</v>
      </c>
      <c r="H47" s="20">
        <f t="shared" si="37"/>
        <v>0</v>
      </c>
      <c r="I47" s="27">
        <f t="shared" si="27"/>
        <v>0</v>
      </c>
      <c r="J47" s="12">
        <v>0</v>
      </c>
      <c r="K47" s="8"/>
      <c r="L47" s="8">
        <f t="shared" si="43"/>
        <v>204999.99999999997</v>
      </c>
      <c r="M47" s="8">
        <f t="shared" si="38"/>
        <v>0</v>
      </c>
      <c r="N47" s="19">
        <f t="shared" si="39"/>
        <v>0</v>
      </c>
      <c r="O47" s="16"/>
      <c r="P47" s="2"/>
      <c r="Q47" s="101">
        <f t="shared" si="19"/>
        <v>0</v>
      </c>
      <c r="R47" s="101">
        <f t="shared" si="20"/>
        <v>0</v>
      </c>
      <c r="S47" s="101">
        <f t="shared" si="33"/>
        <v>0</v>
      </c>
      <c r="T47" s="101">
        <f t="shared" si="41"/>
        <v>0</v>
      </c>
      <c r="U47" s="101">
        <f t="shared" si="34"/>
        <v>0</v>
      </c>
      <c r="V47" s="101">
        <f t="shared" si="42"/>
        <v>0</v>
      </c>
    </row>
    <row r="48" spans="1:22" ht="15.75" x14ac:dyDescent="0.25">
      <c r="A48" s="1">
        <v>2026</v>
      </c>
      <c r="B48" s="1">
        <v>2</v>
      </c>
      <c r="C48" s="3">
        <v>46113</v>
      </c>
      <c r="D48" s="3">
        <v>46203</v>
      </c>
      <c r="E48" s="24">
        <v>0</v>
      </c>
      <c r="F48" s="20"/>
      <c r="G48" s="20">
        <f t="shared" si="36"/>
        <v>3690000</v>
      </c>
      <c r="H48" s="20">
        <f t="shared" si="37"/>
        <v>0</v>
      </c>
      <c r="I48" s="27">
        <f t="shared" si="27"/>
        <v>0</v>
      </c>
      <c r="J48" s="12">
        <v>0</v>
      </c>
      <c r="K48" s="8"/>
      <c r="L48" s="8">
        <f t="shared" si="43"/>
        <v>204999.99999999997</v>
      </c>
      <c r="M48" s="8">
        <f t="shared" si="38"/>
        <v>0</v>
      </c>
      <c r="N48" s="19">
        <f t="shared" si="39"/>
        <v>0</v>
      </c>
      <c r="O48" s="16"/>
      <c r="P48" s="2"/>
      <c r="Q48" s="101">
        <f t="shared" si="19"/>
        <v>0</v>
      </c>
      <c r="R48" s="101">
        <f t="shared" si="20"/>
        <v>0</v>
      </c>
      <c r="S48" s="101">
        <f t="shared" si="33"/>
        <v>0</v>
      </c>
      <c r="T48" s="101">
        <f t="shared" si="41"/>
        <v>0</v>
      </c>
      <c r="U48" s="101">
        <f t="shared" si="34"/>
        <v>0</v>
      </c>
      <c r="V48" s="101">
        <f t="shared" si="42"/>
        <v>0</v>
      </c>
    </row>
    <row r="49" spans="1:22" ht="15.75" x14ac:dyDescent="0.25">
      <c r="A49" s="1">
        <v>2026</v>
      </c>
      <c r="B49" s="1">
        <v>3</v>
      </c>
      <c r="C49" s="3">
        <v>46204</v>
      </c>
      <c r="D49" s="3">
        <v>46295</v>
      </c>
      <c r="E49" s="25">
        <v>0</v>
      </c>
      <c r="F49" s="21"/>
      <c r="G49" s="21">
        <f t="shared" si="36"/>
        <v>3690000</v>
      </c>
      <c r="H49" s="21">
        <f t="shared" si="37"/>
        <v>0</v>
      </c>
      <c r="I49" s="28">
        <f t="shared" si="27"/>
        <v>0</v>
      </c>
      <c r="J49" s="13">
        <v>0</v>
      </c>
      <c r="K49" s="5"/>
      <c r="L49" s="5">
        <f t="shared" si="43"/>
        <v>204999.99999999997</v>
      </c>
      <c r="M49" s="5">
        <f t="shared" si="38"/>
        <v>0</v>
      </c>
      <c r="N49" s="19">
        <f t="shared" si="39"/>
        <v>0</v>
      </c>
      <c r="O49" s="17"/>
      <c r="P49" s="4"/>
      <c r="Q49" s="101">
        <f t="shared" si="19"/>
        <v>0</v>
      </c>
      <c r="R49" s="101">
        <f t="shared" si="20"/>
        <v>0</v>
      </c>
      <c r="S49" s="101">
        <f t="shared" si="33"/>
        <v>0</v>
      </c>
      <c r="T49" s="101">
        <f t="shared" si="41"/>
        <v>0</v>
      </c>
      <c r="U49" s="101">
        <f t="shared" si="34"/>
        <v>0</v>
      </c>
      <c r="V49" s="101">
        <f t="shared" si="42"/>
        <v>0</v>
      </c>
    </row>
    <row r="50" spans="1:22" ht="15.75" x14ac:dyDescent="0.25">
      <c r="A50" s="1">
        <v>2026</v>
      </c>
      <c r="B50" s="1">
        <v>4</v>
      </c>
      <c r="C50" s="3">
        <v>46296</v>
      </c>
      <c r="D50" s="3">
        <v>46387</v>
      </c>
      <c r="E50" s="25">
        <v>0</v>
      </c>
      <c r="F50" s="21"/>
      <c r="G50" s="21">
        <f t="shared" si="36"/>
        <v>3690000</v>
      </c>
      <c r="H50" s="21">
        <f t="shared" si="37"/>
        <v>0</v>
      </c>
      <c r="I50" s="28">
        <f t="shared" si="27"/>
        <v>0</v>
      </c>
      <c r="J50" s="13">
        <v>0</v>
      </c>
      <c r="K50" s="5"/>
      <c r="L50" s="5">
        <f t="shared" si="43"/>
        <v>204999.99999999997</v>
      </c>
      <c r="M50" s="5">
        <f t="shared" si="38"/>
        <v>0</v>
      </c>
      <c r="N50" s="19">
        <f t="shared" si="39"/>
        <v>0</v>
      </c>
      <c r="O50" s="17"/>
      <c r="P50" s="4"/>
      <c r="Q50" s="101">
        <f t="shared" si="19"/>
        <v>0</v>
      </c>
      <c r="R50" s="101">
        <f t="shared" si="20"/>
        <v>0</v>
      </c>
      <c r="S50" s="101">
        <f t="shared" si="33"/>
        <v>0</v>
      </c>
      <c r="T50" s="101">
        <f t="shared" si="41"/>
        <v>0</v>
      </c>
      <c r="U50" s="101">
        <f t="shared" si="34"/>
        <v>0</v>
      </c>
      <c r="V50" s="101">
        <f t="shared" si="42"/>
        <v>0</v>
      </c>
    </row>
    <row r="51" spans="1:22" ht="15.75" x14ac:dyDescent="0.25">
      <c r="A51" s="1">
        <v>2027</v>
      </c>
      <c r="B51" s="1">
        <v>1</v>
      </c>
      <c r="C51" s="3">
        <v>46388</v>
      </c>
      <c r="D51" s="3">
        <v>46477</v>
      </c>
      <c r="E51" s="25">
        <v>0</v>
      </c>
      <c r="F51" s="21"/>
      <c r="G51" s="21">
        <f t="shared" si="36"/>
        <v>3690000</v>
      </c>
      <c r="H51" s="21">
        <f t="shared" si="37"/>
        <v>0</v>
      </c>
      <c r="I51" s="28">
        <f t="shared" si="27"/>
        <v>0</v>
      </c>
      <c r="J51" s="13">
        <v>0</v>
      </c>
      <c r="K51" s="5"/>
      <c r="L51" s="5">
        <f t="shared" si="43"/>
        <v>204999.99999999997</v>
      </c>
      <c r="M51" s="5">
        <f t="shared" si="38"/>
        <v>0</v>
      </c>
      <c r="N51" s="19">
        <f t="shared" si="39"/>
        <v>0</v>
      </c>
      <c r="O51" s="17"/>
      <c r="P51" s="4"/>
      <c r="Q51" s="101">
        <f t="shared" si="19"/>
        <v>0</v>
      </c>
      <c r="R51" s="101">
        <f t="shared" si="20"/>
        <v>0</v>
      </c>
      <c r="S51" s="101">
        <f t="shared" si="33"/>
        <v>0</v>
      </c>
      <c r="T51" s="101">
        <f t="shared" si="41"/>
        <v>0</v>
      </c>
      <c r="U51" s="101">
        <f t="shared" si="34"/>
        <v>0</v>
      </c>
      <c r="V51" s="101">
        <f t="shared" si="42"/>
        <v>0</v>
      </c>
    </row>
    <row r="52" spans="1:22" ht="15.75" x14ac:dyDescent="0.25">
      <c r="A52" s="1">
        <v>2027</v>
      </c>
      <c r="B52" s="1">
        <v>2</v>
      </c>
      <c r="C52" s="3">
        <v>46478</v>
      </c>
      <c r="D52" s="3">
        <v>46568</v>
      </c>
      <c r="E52" s="25">
        <v>0</v>
      </c>
      <c r="F52" s="21"/>
      <c r="G52" s="21">
        <f t="shared" si="36"/>
        <v>3690000</v>
      </c>
      <c r="H52" s="21">
        <f t="shared" si="37"/>
        <v>0</v>
      </c>
      <c r="I52" s="28">
        <f t="shared" si="27"/>
        <v>0</v>
      </c>
      <c r="J52" s="13">
        <v>0</v>
      </c>
      <c r="K52" s="5"/>
      <c r="L52" s="5">
        <f t="shared" si="43"/>
        <v>204999.99999999997</v>
      </c>
      <c r="M52" s="5">
        <f t="shared" si="38"/>
        <v>0</v>
      </c>
      <c r="N52" s="19">
        <f t="shared" si="39"/>
        <v>0</v>
      </c>
      <c r="O52" s="17"/>
      <c r="P52" s="4"/>
      <c r="Q52" s="101">
        <f t="shared" si="19"/>
        <v>0</v>
      </c>
      <c r="R52" s="101">
        <f t="shared" si="20"/>
        <v>0</v>
      </c>
      <c r="S52" s="101">
        <f t="shared" si="33"/>
        <v>0</v>
      </c>
      <c r="T52" s="101">
        <f t="shared" si="41"/>
        <v>0</v>
      </c>
      <c r="U52" s="101">
        <f t="shared" si="34"/>
        <v>0</v>
      </c>
      <c r="V52" s="101">
        <f t="shared" si="42"/>
        <v>0</v>
      </c>
    </row>
    <row r="53" spans="1:22" ht="15.75" x14ac:dyDescent="0.25">
      <c r="A53" s="1">
        <v>2027</v>
      </c>
      <c r="B53" s="1">
        <v>3</v>
      </c>
      <c r="C53" s="3">
        <v>46569</v>
      </c>
      <c r="D53" s="3">
        <v>46660</v>
      </c>
      <c r="E53" s="25">
        <v>0</v>
      </c>
      <c r="F53" s="21"/>
      <c r="G53" s="21">
        <f t="shared" si="36"/>
        <v>3690000</v>
      </c>
      <c r="H53" s="21">
        <f t="shared" si="37"/>
        <v>0</v>
      </c>
      <c r="I53" s="28">
        <f t="shared" si="27"/>
        <v>0</v>
      </c>
      <c r="J53" s="13">
        <v>0</v>
      </c>
      <c r="K53" s="5"/>
      <c r="L53" s="5">
        <f t="shared" si="43"/>
        <v>204999.99999999997</v>
      </c>
      <c r="M53" s="5">
        <f t="shared" si="38"/>
        <v>0</v>
      </c>
      <c r="N53" s="19">
        <f t="shared" si="39"/>
        <v>0</v>
      </c>
      <c r="O53" s="17"/>
      <c r="P53" s="4"/>
      <c r="Q53" s="101">
        <f t="shared" si="19"/>
        <v>0</v>
      </c>
      <c r="R53" s="101">
        <f t="shared" si="20"/>
        <v>0</v>
      </c>
      <c r="S53" s="101">
        <f t="shared" si="33"/>
        <v>0</v>
      </c>
      <c r="T53" s="101">
        <f t="shared" si="41"/>
        <v>0</v>
      </c>
      <c r="U53" s="101">
        <f t="shared" si="34"/>
        <v>0</v>
      </c>
      <c r="V53" s="101">
        <f t="shared" si="42"/>
        <v>0</v>
      </c>
    </row>
    <row r="54" spans="1:22" ht="15.75" x14ac:dyDescent="0.25">
      <c r="A54" s="1">
        <v>2027</v>
      </c>
      <c r="B54" s="1">
        <v>4</v>
      </c>
      <c r="C54" s="3">
        <v>46661</v>
      </c>
      <c r="D54" s="3">
        <v>46752</v>
      </c>
      <c r="E54" s="25">
        <v>0</v>
      </c>
      <c r="F54" s="21"/>
      <c r="G54" s="21">
        <f t="shared" si="36"/>
        <v>3690000</v>
      </c>
      <c r="H54" s="21">
        <f t="shared" si="37"/>
        <v>0</v>
      </c>
      <c r="I54" s="28">
        <f t="shared" si="27"/>
        <v>0</v>
      </c>
      <c r="J54" s="13">
        <v>0</v>
      </c>
      <c r="K54" s="5"/>
      <c r="L54" s="5">
        <f t="shared" si="43"/>
        <v>204999.99999999997</v>
      </c>
      <c r="M54" s="5">
        <f t="shared" si="38"/>
        <v>0</v>
      </c>
      <c r="N54" s="19">
        <f t="shared" si="39"/>
        <v>0</v>
      </c>
      <c r="O54" s="17"/>
      <c r="P54" s="4"/>
      <c r="Q54" s="101">
        <f t="shared" si="19"/>
        <v>0</v>
      </c>
      <c r="R54" s="101">
        <f t="shared" si="20"/>
        <v>0</v>
      </c>
      <c r="S54" s="101">
        <f t="shared" si="33"/>
        <v>0</v>
      </c>
      <c r="T54" s="101">
        <f t="shared" si="41"/>
        <v>0</v>
      </c>
      <c r="U54" s="101">
        <f t="shared" si="34"/>
        <v>0</v>
      </c>
      <c r="V54" s="101">
        <f t="shared" si="42"/>
        <v>0</v>
      </c>
    </row>
    <row r="55" spans="1:22" ht="15.75" x14ac:dyDescent="0.25">
      <c r="A55" s="1">
        <v>2028</v>
      </c>
      <c r="B55" s="1">
        <v>1</v>
      </c>
      <c r="C55" s="3">
        <v>46753</v>
      </c>
      <c r="D55" s="3">
        <v>46843</v>
      </c>
      <c r="E55" s="25">
        <v>0</v>
      </c>
      <c r="F55" s="21"/>
      <c r="G55" s="21">
        <f t="shared" si="36"/>
        <v>3690000</v>
      </c>
      <c r="H55" s="21">
        <f t="shared" si="37"/>
        <v>0</v>
      </c>
      <c r="I55" s="28">
        <f>H55/G55</f>
        <v>0</v>
      </c>
      <c r="J55" s="13">
        <v>0</v>
      </c>
      <c r="K55" s="5"/>
      <c r="L55" s="5">
        <f t="shared" si="43"/>
        <v>204999.99999999997</v>
      </c>
      <c r="M55" s="5">
        <f t="shared" si="38"/>
        <v>0</v>
      </c>
      <c r="N55" s="19">
        <f t="shared" si="39"/>
        <v>0</v>
      </c>
      <c r="O55" s="17"/>
      <c r="P55" s="4"/>
      <c r="Q55" s="101">
        <f t="shared" si="19"/>
        <v>0</v>
      </c>
      <c r="R55" s="101">
        <f t="shared" si="20"/>
        <v>0</v>
      </c>
      <c r="S55" s="101">
        <f t="shared" si="33"/>
        <v>0</v>
      </c>
      <c r="T55" s="101">
        <f t="shared" si="41"/>
        <v>0</v>
      </c>
      <c r="U55" s="101">
        <f t="shared" si="34"/>
        <v>0</v>
      </c>
      <c r="V55" s="101">
        <f t="shared" si="42"/>
        <v>0</v>
      </c>
    </row>
    <row r="56" spans="1:22" ht="15.75" x14ac:dyDescent="0.25">
      <c r="A56" s="1">
        <v>2028</v>
      </c>
      <c r="B56" s="1">
        <v>2</v>
      </c>
      <c r="C56" s="3">
        <v>46844</v>
      </c>
      <c r="D56" s="3">
        <v>46934</v>
      </c>
      <c r="E56" s="25">
        <v>0</v>
      </c>
      <c r="F56" s="21"/>
      <c r="G56" s="21">
        <f t="shared" si="36"/>
        <v>3690000</v>
      </c>
      <c r="H56" s="21">
        <f t="shared" si="37"/>
        <v>0</v>
      </c>
      <c r="I56" s="28">
        <f t="shared" ref="I56:I57" si="44">H56/G56</f>
        <v>0</v>
      </c>
      <c r="J56" s="13">
        <v>0</v>
      </c>
      <c r="K56" s="5"/>
      <c r="L56" s="5">
        <f t="shared" si="43"/>
        <v>204999.99999999997</v>
      </c>
      <c r="M56" s="5">
        <f t="shared" si="38"/>
        <v>0</v>
      </c>
      <c r="N56" s="19">
        <f t="shared" si="39"/>
        <v>0</v>
      </c>
      <c r="O56" s="17"/>
      <c r="P56" s="4"/>
      <c r="Q56" s="101">
        <f>O56</f>
        <v>0</v>
      </c>
      <c r="R56" s="101">
        <f t="shared" si="20"/>
        <v>0</v>
      </c>
      <c r="S56" s="101">
        <f t="shared" si="33"/>
        <v>0</v>
      </c>
      <c r="T56" s="101">
        <f t="shared" si="41"/>
        <v>0</v>
      </c>
      <c r="U56" s="101">
        <f t="shared" si="34"/>
        <v>0</v>
      </c>
      <c r="V56" s="101">
        <f t="shared" si="42"/>
        <v>0</v>
      </c>
    </row>
    <row r="57" spans="1:22" ht="15.75" x14ac:dyDescent="0.25">
      <c r="A57" s="1">
        <v>2028</v>
      </c>
      <c r="B57" s="1">
        <v>3</v>
      </c>
      <c r="C57" s="3">
        <v>46935</v>
      </c>
      <c r="D57" s="3">
        <v>47026</v>
      </c>
      <c r="E57" s="25">
        <v>0</v>
      </c>
      <c r="F57" s="21"/>
      <c r="G57" s="21">
        <f t="shared" si="36"/>
        <v>3690000</v>
      </c>
      <c r="H57" s="21">
        <f>SUM(H56+F57)</f>
        <v>0</v>
      </c>
      <c r="I57" s="28">
        <f t="shared" si="44"/>
        <v>0</v>
      </c>
      <c r="J57" s="13">
        <v>0</v>
      </c>
      <c r="K57" s="18"/>
      <c r="L57" s="18">
        <f t="shared" si="43"/>
        <v>204999.99999999997</v>
      </c>
      <c r="M57" s="18">
        <f t="shared" si="38"/>
        <v>0</v>
      </c>
      <c r="N57" s="19">
        <f t="shared" si="39"/>
        <v>0</v>
      </c>
      <c r="O57" s="17"/>
      <c r="P57" s="4"/>
      <c r="Q57" s="101">
        <f>O57</f>
        <v>0</v>
      </c>
      <c r="R57" s="101">
        <f t="shared" si="20"/>
        <v>0</v>
      </c>
      <c r="S57" s="101">
        <f t="shared" si="33"/>
        <v>0</v>
      </c>
      <c r="T57" s="101">
        <f t="shared" si="41"/>
        <v>0</v>
      </c>
      <c r="U57" s="101">
        <f t="shared" si="34"/>
        <v>0</v>
      </c>
      <c r="V57" s="101">
        <f t="shared" si="42"/>
        <v>0</v>
      </c>
    </row>
    <row r="58" spans="1:22" ht="15.75" thickBot="1" x14ac:dyDescent="0.3">
      <c r="A58" s="40" t="s">
        <v>12</v>
      </c>
      <c r="B58" s="40"/>
      <c r="C58" s="40"/>
      <c r="D58" s="41"/>
      <c r="E58" s="42">
        <f>3321000+(369000)</f>
        <v>3690000</v>
      </c>
      <c r="F58" s="38">
        <f>SUM(F34:F57)</f>
        <v>0</v>
      </c>
      <c r="G58" s="38">
        <f>G57</f>
        <v>3690000</v>
      </c>
      <c r="H58" s="39">
        <f>H57</f>
        <v>0</v>
      </c>
      <c r="I58" s="49">
        <f>H58/G58</f>
        <v>0</v>
      </c>
      <c r="J58" s="43">
        <v>205000</v>
      </c>
      <c r="K58" s="50">
        <f>SUM(K34:K57)</f>
        <v>0</v>
      </c>
      <c r="L58" s="44">
        <f>L57</f>
        <v>204999.99999999997</v>
      </c>
      <c r="M58" s="45">
        <f>M57</f>
        <v>0</v>
      </c>
      <c r="N58" s="46">
        <f>M58/L58</f>
        <v>0</v>
      </c>
      <c r="O58" s="47">
        <f>SUM(O34:O57)</f>
        <v>41</v>
      </c>
      <c r="P58" s="47">
        <f>SUM(P34:P57)</f>
        <v>0</v>
      </c>
      <c r="Q58" s="101">
        <f t="shared" si="19"/>
        <v>41</v>
      </c>
      <c r="R58" s="101">
        <f t="shared" si="20"/>
        <v>0</v>
      </c>
      <c r="S58" s="101">
        <f t="shared" si="33"/>
        <v>41</v>
      </c>
      <c r="T58" s="101">
        <f t="shared" si="41"/>
        <v>0</v>
      </c>
      <c r="U58" s="101">
        <f t="shared" si="34"/>
        <v>41</v>
      </c>
      <c r="V58" s="101">
        <f t="shared" si="42"/>
        <v>0</v>
      </c>
    </row>
    <row r="59" spans="1:22" ht="15.75" thickTop="1" x14ac:dyDescent="0.25">
      <c r="E59" s="37">
        <f>E58+J58</f>
        <v>3895000</v>
      </c>
    </row>
    <row r="61" spans="1:22" x14ac:dyDescent="0.25">
      <c r="A61" s="181" t="s">
        <v>32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</row>
    <row r="62" spans="1:22" ht="15.75" thickBot="1" x14ac:dyDescent="0.3">
      <c r="A62" s="170" t="s">
        <v>0</v>
      </c>
      <c r="B62" s="171"/>
      <c r="C62" s="171"/>
      <c r="D62" s="171"/>
      <c r="E62" s="172" t="s">
        <v>26</v>
      </c>
      <c r="F62" s="172"/>
      <c r="G62" s="172"/>
      <c r="H62" s="172"/>
      <c r="I62" s="173"/>
      <c r="J62" s="174" t="s">
        <v>27</v>
      </c>
      <c r="K62" s="175"/>
      <c r="L62" s="175"/>
      <c r="M62" s="175"/>
      <c r="N62" s="176"/>
      <c r="O62" s="14"/>
      <c r="P62" s="7"/>
      <c r="Q62" s="185" t="s">
        <v>77</v>
      </c>
      <c r="R62" s="185"/>
      <c r="S62" s="185"/>
      <c r="T62" s="185"/>
      <c r="U62" s="185"/>
      <c r="V62" s="185"/>
    </row>
    <row r="63" spans="1:22" ht="120.75" thickTop="1" x14ac:dyDescent="0.25">
      <c r="A63" s="9" t="s">
        <v>1</v>
      </c>
      <c r="B63" s="9" t="s">
        <v>2</v>
      </c>
      <c r="C63" s="9" t="s">
        <v>3</v>
      </c>
      <c r="D63" s="11" t="s">
        <v>9</v>
      </c>
      <c r="E63" s="22" t="s">
        <v>4</v>
      </c>
      <c r="F63" s="23" t="s">
        <v>6</v>
      </c>
      <c r="G63" s="23" t="s">
        <v>5</v>
      </c>
      <c r="H63" s="23" t="s">
        <v>7</v>
      </c>
      <c r="I63" s="26" t="s">
        <v>8</v>
      </c>
      <c r="J63" s="29" t="s">
        <v>4</v>
      </c>
      <c r="K63" s="30" t="s">
        <v>6</v>
      </c>
      <c r="L63" s="30" t="s">
        <v>5</v>
      </c>
      <c r="M63" s="30" t="s">
        <v>7</v>
      </c>
      <c r="N63" s="31" t="s">
        <v>8</v>
      </c>
      <c r="O63" s="15" t="s">
        <v>10</v>
      </c>
      <c r="P63" s="10" t="s">
        <v>11</v>
      </c>
      <c r="Q63" s="113" t="s">
        <v>78</v>
      </c>
      <c r="R63" s="113" t="s">
        <v>79</v>
      </c>
      <c r="S63" s="113" t="s">
        <v>80</v>
      </c>
      <c r="T63" s="113" t="s">
        <v>81</v>
      </c>
      <c r="U63" s="113" t="s">
        <v>82</v>
      </c>
      <c r="V63" s="113" t="s">
        <v>83</v>
      </c>
    </row>
    <row r="64" spans="1:22" ht="15.75" x14ac:dyDescent="0.25">
      <c r="A64" s="68">
        <v>2022</v>
      </c>
      <c r="B64" s="68">
        <v>4</v>
      </c>
      <c r="C64" s="69">
        <v>44835</v>
      </c>
      <c r="D64" s="69">
        <v>44926</v>
      </c>
      <c r="E64" s="70">
        <v>0</v>
      </c>
      <c r="F64" s="70">
        <v>0</v>
      </c>
      <c r="G64" s="70">
        <v>0</v>
      </c>
      <c r="H64" s="70">
        <v>0</v>
      </c>
      <c r="I64" s="71">
        <v>0</v>
      </c>
      <c r="J64" s="70">
        <v>0</v>
      </c>
      <c r="K64" s="70">
        <v>0</v>
      </c>
      <c r="L64" s="70">
        <v>0</v>
      </c>
      <c r="M64" s="70">
        <v>0</v>
      </c>
      <c r="N64" s="71">
        <v>0</v>
      </c>
      <c r="O64" s="72">
        <v>0</v>
      </c>
      <c r="P64" s="73">
        <v>0</v>
      </c>
      <c r="Q64" s="102">
        <f>O64</f>
        <v>0</v>
      </c>
      <c r="R64" s="102">
        <f>P64</f>
        <v>0</v>
      </c>
      <c r="S64" s="102">
        <v>0</v>
      </c>
      <c r="T64" s="102">
        <v>0</v>
      </c>
      <c r="U64" s="102">
        <f>O64</f>
        <v>0</v>
      </c>
      <c r="V64" s="102">
        <f>P64</f>
        <v>0</v>
      </c>
    </row>
    <row r="65" spans="1:22" ht="15.75" x14ac:dyDescent="0.25">
      <c r="A65" s="68">
        <v>2023</v>
      </c>
      <c r="B65" s="68">
        <v>1</v>
      </c>
      <c r="C65" s="69">
        <v>44927</v>
      </c>
      <c r="D65" s="69">
        <v>45016</v>
      </c>
      <c r="E65" s="70">
        <v>0</v>
      </c>
      <c r="F65" s="70">
        <v>0</v>
      </c>
      <c r="G65" s="70">
        <v>0</v>
      </c>
      <c r="H65" s="70">
        <v>0</v>
      </c>
      <c r="I65" s="71">
        <v>0</v>
      </c>
      <c r="J65" s="70">
        <v>0</v>
      </c>
      <c r="K65" s="70">
        <v>0</v>
      </c>
      <c r="L65" s="70">
        <v>0</v>
      </c>
      <c r="M65" s="70">
        <v>0</v>
      </c>
      <c r="N65" s="71">
        <v>0</v>
      </c>
      <c r="O65" s="72">
        <v>0</v>
      </c>
      <c r="P65" s="73">
        <v>0</v>
      </c>
      <c r="Q65" s="102">
        <f t="shared" ref="Q65:Q88" si="45">O65</f>
        <v>0</v>
      </c>
      <c r="R65" s="102">
        <f t="shared" ref="R65:R88" si="46">P65</f>
        <v>0</v>
      </c>
      <c r="S65" s="102">
        <v>0</v>
      </c>
      <c r="T65" s="102">
        <v>0</v>
      </c>
      <c r="U65" s="114">
        <f t="shared" ref="U65:U88" si="47">O65</f>
        <v>0</v>
      </c>
      <c r="V65" s="114">
        <f t="shared" ref="V65:V88" si="48">P65</f>
        <v>0</v>
      </c>
    </row>
    <row r="66" spans="1:22" s="134" customFormat="1" ht="15.75" x14ac:dyDescent="0.25">
      <c r="A66" s="115">
        <v>2023</v>
      </c>
      <c r="B66" s="115">
        <v>2</v>
      </c>
      <c r="C66" s="116">
        <v>45017</v>
      </c>
      <c r="D66" s="116">
        <v>45107</v>
      </c>
      <c r="E66" s="126">
        <v>0</v>
      </c>
      <c r="F66" s="118">
        <v>0</v>
      </c>
      <c r="G66" s="118">
        <f>E66</f>
        <v>0</v>
      </c>
      <c r="H66" s="118">
        <f>SUM(F66+0)</f>
        <v>0</v>
      </c>
      <c r="I66" s="127">
        <v>0</v>
      </c>
      <c r="J66" s="128">
        <v>0</v>
      </c>
      <c r="K66" s="129">
        <v>0</v>
      </c>
      <c r="L66" s="130">
        <f>J66</f>
        <v>0</v>
      </c>
      <c r="M66" s="129">
        <f>SUM(K66+0)</f>
        <v>0</v>
      </c>
      <c r="N66" s="131">
        <v>0</v>
      </c>
      <c r="O66" s="132">
        <v>0</v>
      </c>
      <c r="P66" s="133">
        <v>0</v>
      </c>
      <c r="Q66" s="114">
        <f t="shared" si="45"/>
        <v>0</v>
      </c>
      <c r="R66" s="114">
        <f t="shared" si="46"/>
        <v>0</v>
      </c>
      <c r="S66" s="114">
        <v>0</v>
      </c>
      <c r="T66" s="114">
        <v>0</v>
      </c>
      <c r="U66" s="114">
        <f t="shared" si="47"/>
        <v>0</v>
      </c>
      <c r="V66" s="114">
        <f t="shared" si="48"/>
        <v>0</v>
      </c>
    </row>
    <row r="67" spans="1:22" ht="15.75" x14ac:dyDescent="0.25">
      <c r="A67" s="68">
        <v>2023</v>
      </c>
      <c r="B67" s="68">
        <v>3</v>
      </c>
      <c r="C67" s="69">
        <v>45108</v>
      </c>
      <c r="D67" s="69">
        <v>45199</v>
      </c>
      <c r="E67" s="79">
        <v>0</v>
      </c>
      <c r="F67" s="80"/>
      <c r="G67" s="80">
        <f t="shared" ref="G67:G68" si="49">G66+E67</f>
        <v>0</v>
      </c>
      <c r="H67" s="80">
        <f t="shared" ref="H67:H71" si="50">SUM(H66+F67)</f>
        <v>0</v>
      </c>
      <c r="I67" s="81">
        <v>0</v>
      </c>
      <c r="J67" s="82"/>
      <c r="K67" s="83"/>
      <c r="L67" s="83">
        <f>L66+J67</f>
        <v>0</v>
      </c>
      <c r="M67" s="83">
        <f>SUM(M66+K67)</f>
        <v>0</v>
      </c>
      <c r="N67" s="85">
        <v>0</v>
      </c>
      <c r="O67" s="72">
        <v>0</v>
      </c>
      <c r="P67" s="73"/>
      <c r="Q67" s="102">
        <f t="shared" si="45"/>
        <v>0</v>
      </c>
      <c r="R67" s="102">
        <f t="shared" si="46"/>
        <v>0</v>
      </c>
      <c r="S67" s="102">
        <v>0</v>
      </c>
      <c r="T67" s="102">
        <v>0</v>
      </c>
      <c r="U67" s="102">
        <f t="shared" si="47"/>
        <v>0</v>
      </c>
      <c r="V67" s="102">
        <f t="shared" si="48"/>
        <v>0</v>
      </c>
    </row>
    <row r="68" spans="1:22" ht="15.75" x14ac:dyDescent="0.25">
      <c r="A68" s="68">
        <v>2023</v>
      </c>
      <c r="B68" s="68">
        <v>4</v>
      </c>
      <c r="C68" s="69">
        <v>45200</v>
      </c>
      <c r="D68" s="69">
        <v>45291</v>
      </c>
      <c r="E68" s="79">
        <f>$E$88/6</f>
        <v>60000</v>
      </c>
      <c r="F68" s="80">
        <v>0</v>
      </c>
      <c r="G68" s="80">
        <f t="shared" si="49"/>
        <v>60000</v>
      </c>
      <c r="H68" s="80">
        <f t="shared" si="50"/>
        <v>0</v>
      </c>
      <c r="I68" s="81">
        <f t="shared" ref="I68:I84" si="51">H68/G68</f>
        <v>0</v>
      </c>
      <c r="J68" s="82">
        <f>$J$88/6</f>
        <v>3333.3333333333335</v>
      </c>
      <c r="K68" s="83">
        <v>0</v>
      </c>
      <c r="L68" s="83">
        <f t="shared" ref="L68:L71" si="52">L67+J68</f>
        <v>3333.3333333333335</v>
      </c>
      <c r="M68" s="83">
        <f t="shared" ref="M68:M70" si="53">SUM(M67+K68)</f>
        <v>0</v>
      </c>
      <c r="N68" s="85">
        <f t="shared" ref="N68:N71" si="54">M68/L68</f>
        <v>0</v>
      </c>
      <c r="O68" s="72">
        <v>0</v>
      </c>
      <c r="P68" s="73">
        <v>0</v>
      </c>
      <c r="Q68" s="102">
        <f t="shared" si="45"/>
        <v>0</v>
      </c>
      <c r="R68" s="102">
        <f t="shared" si="46"/>
        <v>0</v>
      </c>
      <c r="S68" s="102">
        <v>0</v>
      </c>
      <c r="T68" s="102">
        <v>0</v>
      </c>
      <c r="U68" s="102">
        <f t="shared" si="47"/>
        <v>0</v>
      </c>
      <c r="V68" s="102">
        <f t="shared" si="48"/>
        <v>0</v>
      </c>
    </row>
    <row r="69" spans="1:22" ht="15.75" x14ac:dyDescent="0.25">
      <c r="A69" s="68">
        <v>2024</v>
      </c>
      <c r="B69" s="68">
        <v>1</v>
      </c>
      <c r="C69" s="69">
        <v>45292</v>
      </c>
      <c r="D69" s="69">
        <v>45382</v>
      </c>
      <c r="E69" s="79">
        <f t="shared" ref="E69:E73" si="55">$E$88/6</f>
        <v>60000</v>
      </c>
      <c r="F69" s="80">
        <v>0</v>
      </c>
      <c r="G69" s="80">
        <f>G68+E69</f>
        <v>120000</v>
      </c>
      <c r="H69" s="80">
        <f t="shared" si="50"/>
        <v>0</v>
      </c>
      <c r="I69" s="81">
        <f t="shared" si="51"/>
        <v>0</v>
      </c>
      <c r="J69" s="82">
        <f t="shared" ref="J69:J73" si="56">$J$88/6</f>
        <v>3333.3333333333335</v>
      </c>
      <c r="K69" s="83">
        <v>0</v>
      </c>
      <c r="L69" s="83">
        <f t="shared" si="52"/>
        <v>6666.666666666667</v>
      </c>
      <c r="M69" s="83">
        <f t="shared" si="53"/>
        <v>0</v>
      </c>
      <c r="N69" s="85">
        <f t="shared" si="54"/>
        <v>0</v>
      </c>
      <c r="O69" s="72">
        <v>0</v>
      </c>
      <c r="P69" s="73">
        <v>0</v>
      </c>
      <c r="Q69" s="102">
        <f t="shared" si="45"/>
        <v>0</v>
      </c>
      <c r="R69" s="102">
        <f t="shared" si="46"/>
        <v>0</v>
      </c>
      <c r="S69" s="102">
        <v>0</v>
      </c>
      <c r="T69" s="102">
        <v>0</v>
      </c>
      <c r="U69" s="102">
        <f t="shared" si="47"/>
        <v>0</v>
      </c>
      <c r="V69" s="102">
        <f t="shared" si="48"/>
        <v>0</v>
      </c>
    </row>
    <row r="70" spans="1:22" ht="15.75" x14ac:dyDescent="0.25">
      <c r="A70" s="68">
        <v>2024</v>
      </c>
      <c r="B70" s="68">
        <v>2</v>
      </c>
      <c r="C70" s="69">
        <v>45383</v>
      </c>
      <c r="D70" s="69">
        <v>45473</v>
      </c>
      <c r="E70" s="79">
        <f t="shared" si="55"/>
        <v>60000</v>
      </c>
      <c r="F70" s="80">
        <v>0</v>
      </c>
      <c r="G70" s="80">
        <f t="shared" ref="G70:G71" si="57">G69+E70</f>
        <v>180000</v>
      </c>
      <c r="H70" s="80">
        <f t="shared" si="50"/>
        <v>0</v>
      </c>
      <c r="I70" s="81">
        <f t="shared" si="51"/>
        <v>0</v>
      </c>
      <c r="J70" s="82">
        <f t="shared" si="56"/>
        <v>3333.3333333333335</v>
      </c>
      <c r="K70" s="83">
        <v>0</v>
      </c>
      <c r="L70" s="83">
        <f t="shared" si="52"/>
        <v>10000</v>
      </c>
      <c r="M70" s="83">
        <f t="shared" si="53"/>
        <v>0</v>
      </c>
      <c r="N70" s="85">
        <f t="shared" si="54"/>
        <v>0</v>
      </c>
      <c r="O70" s="72">
        <v>0</v>
      </c>
      <c r="P70" s="73">
        <v>0</v>
      </c>
      <c r="Q70" s="102">
        <f t="shared" si="45"/>
        <v>0</v>
      </c>
      <c r="R70" s="102">
        <f t="shared" si="46"/>
        <v>0</v>
      </c>
      <c r="S70" s="102">
        <v>0</v>
      </c>
      <c r="T70" s="102">
        <v>0</v>
      </c>
      <c r="U70" s="102">
        <f t="shared" si="47"/>
        <v>0</v>
      </c>
      <c r="V70" s="102">
        <f t="shared" si="48"/>
        <v>0</v>
      </c>
    </row>
    <row r="71" spans="1:22" ht="15.75" x14ac:dyDescent="0.25">
      <c r="A71" s="68">
        <v>2024</v>
      </c>
      <c r="B71" s="68">
        <v>3</v>
      </c>
      <c r="C71" s="69">
        <v>45474</v>
      </c>
      <c r="D71" s="69">
        <v>45565</v>
      </c>
      <c r="E71" s="79">
        <f t="shared" si="55"/>
        <v>60000</v>
      </c>
      <c r="F71" s="80">
        <v>0</v>
      </c>
      <c r="G71" s="80">
        <f t="shared" si="57"/>
        <v>240000</v>
      </c>
      <c r="H71" s="80">
        <f t="shared" si="50"/>
        <v>0</v>
      </c>
      <c r="I71" s="81">
        <f t="shared" si="51"/>
        <v>0</v>
      </c>
      <c r="J71" s="82">
        <f t="shared" si="56"/>
        <v>3333.3333333333335</v>
      </c>
      <c r="K71" s="83">
        <v>0</v>
      </c>
      <c r="L71" s="83">
        <f t="shared" si="52"/>
        <v>13333.333333333334</v>
      </c>
      <c r="M71" s="83">
        <f>SUM(M70+K71)</f>
        <v>0</v>
      </c>
      <c r="N71" s="85">
        <f t="shared" si="54"/>
        <v>0</v>
      </c>
      <c r="O71" s="72">
        <v>0</v>
      </c>
      <c r="P71" s="73">
        <v>0</v>
      </c>
      <c r="Q71" s="102">
        <f t="shared" si="45"/>
        <v>0</v>
      </c>
      <c r="R71" s="102">
        <f t="shared" si="46"/>
        <v>0</v>
      </c>
      <c r="S71" s="102">
        <v>0</v>
      </c>
      <c r="T71" s="102">
        <v>0</v>
      </c>
      <c r="U71" s="102">
        <f t="shared" si="47"/>
        <v>0</v>
      </c>
      <c r="V71" s="102">
        <f t="shared" si="48"/>
        <v>0</v>
      </c>
    </row>
    <row r="72" spans="1:22" ht="15.75" x14ac:dyDescent="0.25">
      <c r="A72" s="1">
        <v>2024</v>
      </c>
      <c r="B72" s="1">
        <v>4</v>
      </c>
      <c r="C72" s="3">
        <v>45566</v>
      </c>
      <c r="D72" s="3">
        <v>45657</v>
      </c>
      <c r="E72" s="24">
        <f t="shared" si="55"/>
        <v>60000</v>
      </c>
      <c r="F72" s="20"/>
      <c r="G72" s="20">
        <f>G71+E72</f>
        <v>300000</v>
      </c>
      <c r="H72" s="20">
        <f>SUM(H71+F72)</f>
        <v>0</v>
      </c>
      <c r="I72" s="27">
        <f t="shared" si="51"/>
        <v>0</v>
      </c>
      <c r="J72" s="12">
        <f t="shared" si="56"/>
        <v>3333.3333333333335</v>
      </c>
      <c r="K72" s="8"/>
      <c r="L72" s="8">
        <f>L71+J72</f>
        <v>16666.666666666668</v>
      </c>
      <c r="M72" s="8">
        <f>SUM(M71+K72)</f>
        <v>0</v>
      </c>
      <c r="N72" s="19">
        <f>M72/L72</f>
        <v>0</v>
      </c>
      <c r="O72" s="16">
        <v>0</v>
      </c>
      <c r="P72" s="2"/>
      <c r="Q72" s="101">
        <f t="shared" si="45"/>
        <v>0</v>
      </c>
      <c r="R72" s="101">
        <f t="shared" si="46"/>
        <v>0</v>
      </c>
      <c r="S72" s="102">
        <v>0</v>
      </c>
      <c r="T72" s="102">
        <v>0</v>
      </c>
      <c r="U72" s="101">
        <f t="shared" si="47"/>
        <v>0</v>
      </c>
      <c r="V72" s="101">
        <f t="shared" si="48"/>
        <v>0</v>
      </c>
    </row>
    <row r="73" spans="1:22" ht="15.75" x14ac:dyDescent="0.25">
      <c r="A73" s="1">
        <v>2025</v>
      </c>
      <c r="B73" s="1">
        <v>1</v>
      </c>
      <c r="C73" s="3">
        <v>45658</v>
      </c>
      <c r="D73" s="3">
        <v>45747</v>
      </c>
      <c r="E73" s="24">
        <f t="shared" si="55"/>
        <v>60000</v>
      </c>
      <c r="F73" s="20"/>
      <c r="G73" s="20">
        <f t="shared" ref="G73:G87" si="58">G72+E73</f>
        <v>360000</v>
      </c>
      <c r="H73" s="20">
        <f t="shared" ref="H73:H86" si="59">SUM(H72+F73)</f>
        <v>0</v>
      </c>
      <c r="I73" s="27">
        <f t="shared" si="51"/>
        <v>0</v>
      </c>
      <c r="J73" s="12">
        <f t="shared" si="56"/>
        <v>3333.3333333333335</v>
      </c>
      <c r="K73" s="8"/>
      <c r="L73" s="8">
        <f>L72+J73</f>
        <v>20000</v>
      </c>
      <c r="M73" s="8">
        <f t="shared" ref="M73:M87" si="60">SUM(M72+K73)</f>
        <v>0</v>
      </c>
      <c r="N73" s="19">
        <f t="shared" ref="N73:N87" si="61">M73/L73</f>
        <v>0</v>
      </c>
      <c r="O73" s="16">
        <v>4</v>
      </c>
      <c r="P73" s="2"/>
      <c r="Q73" s="101">
        <f t="shared" si="45"/>
        <v>4</v>
      </c>
      <c r="R73" s="101">
        <f t="shared" si="46"/>
        <v>0</v>
      </c>
      <c r="S73" s="102">
        <v>0</v>
      </c>
      <c r="T73" s="102">
        <v>0</v>
      </c>
      <c r="U73" s="101">
        <f t="shared" si="47"/>
        <v>4</v>
      </c>
      <c r="V73" s="101">
        <f t="shared" si="48"/>
        <v>0</v>
      </c>
    </row>
    <row r="74" spans="1:22" ht="15.75" x14ac:dyDescent="0.25">
      <c r="A74" s="1">
        <v>2025</v>
      </c>
      <c r="B74" s="1">
        <v>2</v>
      </c>
      <c r="C74" s="3">
        <v>45748</v>
      </c>
      <c r="D74" s="3">
        <v>45838</v>
      </c>
      <c r="E74" s="24">
        <v>0</v>
      </c>
      <c r="F74" s="20"/>
      <c r="G74" s="20">
        <f t="shared" si="58"/>
        <v>360000</v>
      </c>
      <c r="H74" s="20">
        <f t="shared" si="59"/>
        <v>0</v>
      </c>
      <c r="I74" s="27">
        <f t="shared" si="51"/>
        <v>0</v>
      </c>
      <c r="J74" s="12">
        <v>0</v>
      </c>
      <c r="K74" s="8"/>
      <c r="L74" s="8">
        <f t="shared" ref="L74" si="62">L73+J74</f>
        <v>20000</v>
      </c>
      <c r="M74" s="8">
        <f t="shared" si="60"/>
        <v>0</v>
      </c>
      <c r="N74" s="19">
        <f t="shared" si="61"/>
        <v>0</v>
      </c>
      <c r="O74" s="16"/>
      <c r="P74" s="2"/>
      <c r="Q74" s="101">
        <f t="shared" si="45"/>
        <v>0</v>
      </c>
      <c r="R74" s="101">
        <f t="shared" si="46"/>
        <v>0</v>
      </c>
      <c r="S74" s="102">
        <v>0</v>
      </c>
      <c r="T74" s="102">
        <v>0</v>
      </c>
      <c r="U74" s="101">
        <f t="shared" si="47"/>
        <v>0</v>
      </c>
      <c r="V74" s="101">
        <f t="shared" si="48"/>
        <v>0</v>
      </c>
    </row>
    <row r="75" spans="1:22" ht="15.75" x14ac:dyDescent="0.25">
      <c r="A75" s="1">
        <v>2025</v>
      </c>
      <c r="B75" s="1">
        <v>3</v>
      </c>
      <c r="C75" s="3">
        <v>45839</v>
      </c>
      <c r="D75" s="3">
        <v>45930</v>
      </c>
      <c r="E75" s="24">
        <v>0</v>
      </c>
      <c r="F75" s="20"/>
      <c r="G75" s="20">
        <f t="shared" si="58"/>
        <v>360000</v>
      </c>
      <c r="H75" s="20">
        <f t="shared" si="59"/>
        <v>0</v>
      </c>
      <c r="I75" s="27">
        <f t="shared" si="51"/>
        <v>0</v>
      </c>
      <c r="J75" s="12">
        <v>0</v>
      </c>
      <c r="K75" s="8"/>
      <c r="L75" s="8">
        <f>L74+J75</f>
        <v>20000</v>
      </c>
      <c r="M75" s="8">
        <f t="shared" si="60"/>
        <v>0</v>
      </c>
      <c r="N75" s="19">
        <f t="shared" si="61"/>
        <v>0</v>
      </c>
      <c r="O75" s="16"/>
      <c r="P75" s="2"/>
      <c r="Q75" s="101">
        <f t="shared" si="45"/>
        <v>0</v>
      </c>
      <c r="R75" s="101">
        <f t="shared" si="46"/>
        <v>0</v>
      </c>
      <c r="S75" s="102">
        <v>0</v>
      </c>
      <c r="T75" s="102">
        <v>0</v>
      </c>
      <c r="U75" s="101">
        <f t="shared" si="47"/>
        <v>0</v>
      </c>
      <c r="V75" s="101">
        <f t="shared" si="48"/>
        <v>0</v>
      </c>
    </row>
    <row r="76" spans="1:22" ht="15.75" x14ac:dyDescent="0.25">
      <c r="A76" s="1">
        <v>2025</v>
      </c>
      <c r="B76" s="1">
        <v>4</v>
      </c>
      <c r="C76" s="3">
        <v>45931</v>
      </c>
      <c r="D76" s="3">
        <v>46022</v>
      </c>
      <c r="E76" s="24">
        <v>0</v>
      </c>
      <c r="F76" s="20"/>
      <c r="G76" s="20">
        <f t="shared" si="58"/>
        <v>360000</v>
      </c>
      <c r="H76" s="20">
        <f t="shared" si="59"/>
        <v>0</v>
      </c>
      <c r="I76" s="27">
        <f t="shared" si="51"/>
        <v>0</v>
      </c>
      <c r="J76" s="12">
        <v>0</v>
      </c>
      <c r="K76" s="8"/>
      <c r="L76" s="8">
        <f t="shared" ref="L76:L87" si="63">L75+J76</f>
        <v>20000</v>
      </c>
      <c r="M76" s="8">
        <f t="shared" si="60"/>
        <v>0</v>
      </c>
      <c r="N76" s="19">
        <f t="shared" si="61"/>
        <v>0</v>
      </c>
      <c r="O76" s="16"/>
      <c r="P76" s="2"/>
      <c r="Q76" s="101">
        <f t="shared" si="45"/>
        <v>0</v>
      </c>
      <c r="R76" s="101">
        <f t="shared" si="46"/>
        <v>0</v>
      </c>
      <c r="S76" s="102">
        <v>0</v>
      </c>
      <c r="T76" s="102">
        <v>0</v>
      </c>
      <c r="U76" s="101">
        <f t="shared" si="47"/>
        <v>0</v>
      </c>
      <c r="V76" s="101">
        <f t="shared" si="48"/>
        <v>0</v>
      </c>
    </row>
    <row r="77" spans="1:22" ht="15.75" x14ac:dyDescent="0.25">
      <c r="A77" s="1">
        <v>2026</v>
      </c>
      <c r="B77" s="1">
        <v>1</v>
      </c>
      <c r="C77" s="3">
        <v>46023</v>
      </c>
      <c r="D77" s="3">
        <v>46112</v>
      </c>
      <c r="E77" s="24">
        <v>0</v>
      </c>
      <c r="F77" s="20"/>
      <c r="G77" s="20">
        <f t="shared" si="58"/>
        <v>360000</v>
      </c>
      <c r="H77" s="20">
        <f t="shared" si="59"/>
        <v>0</v>
      </c>
      <c r="I77" s="27">
        <f t="shared" si="51"/>
        <v>0</v>
      </c>
      <c r="J77" s="12">
        <v>0</v>
      </c>
      <c r="K77" s="8"/>
      <c r="L77" s="8">
        <f t="shared" si="63"/>
        <v>20000</v>
      </c>
      <c r="M77" s="8">
        <f t="shared" si="60"/>
        <v>0</v>
      </c>
      <c r="N77" s="19">
        <f t="shared" si="61"/>
        <v>0</v>
      </c>
      <c r="O77" s="16"/>
      <c r="P77" s="2"/>
      <c r="Q77" s="101">
        <f t="shared" si="45"/>
        <v>0</v>
      </c>
      <c r="R77" s="101">
        <f t="shared" si="46"/>
        <v>0</v>
      </c>
      <c r="S77" s="102">
        <v>0</v>
      </c>
      <c r="T77" s="102">
        <v>0</v>
      </c>
      <c r="U77" s="101">
        <f t="shared" si="47"/>
        <v>0</v>
      </c>
      <c r="V77" s="101">
        <f t="shared" si="48"/>
        <v>0</v>
      </c>
    </row>
    <row r="78" spans="1:22" ht="15.75" x14ac:dyDescent="0.25">
      <c r="A78" s="1">
        <v>2026</v>
      </c>
      <c r="B78" s="1">
        <v>2</v>
      </c>
      <c r="C78" s="3">
        <v>46113</v>
      </c>
      <c r="D78" s="3">
        <v>46203</v>
      </c>
      <c r="E78" s="24">
        <v>0</v>
      </c>
      <c r="F78" s="20"/>
      <c r="G78" s="20">
        <f t="shared" si="58"/>
        <v>360000</v>
      </c>
      <c r="H78" s="20">
        <f t="shared" si="59"/>
        <v>0</v>
      </c>
      <c r="I78" s="27">
        <f t="shared" si="51"/>
        <v>0</v>
      </c>
      <c r="J78" s="12">
        <v>0</v>
      </c>
      <c r="K78" s="8"/>
      <c r="L78" s="8">
        <f t="shared" si="63"/>
        <v>20000</v>
      </c>
      <c r="M78" s="8">
        <f t="shared" si="60"/>
        <v>0</v>
      </c>
      <c r="N78" s="19">
        <f t="shared" si="61"/>
        <v>0</v>
      </c>
      <c r="O78" s="16"/>
      <c r="P78" s="2"/>
      <c r="Q78" s="101">
        <f t="shared" si="45"/>
        <v>0</v>
      </c>
      <c r="R78" s="101">
        <f t="shared" si="46"/>
        <v>0</v>
      </c>
      <c r="S78" s="102">
        <v>0</v>
      </c>
      <c r="T78" s="102">
        <v>0</v>
      </c>
      <c r="U78" s="101">
        <f t="shared" si="47"/>
        <v>0</v>
      </c>
      <c r="V78" s="101">
        <f t="shared" si="48"/>
        <v>0</v>
      </c>
    </row>
    <row r="79" spans="1:22" ht="15.75" x14ac:dyDescent="0.25">
      <c r="A79" s="1">
        <v>2026</v>
      </c>
      <c r="B79" s="1">
        <v>3</v>
      </c>
      <c r="C79" s="3">
        <v>46204</v>
      </c>
      <c r="D79" s="3">
        <v>46295</v>
      </c>
      <c r="E79" s="25">
        <v>0</v>
      </c>
      <c r="F79" s="21"/>
      <c r="G79" s="21">
        <f t="shared" si="58"/>
        <v>360000</v>
      </c>
      <c r="H79" s="21">
        <f t="shared" si="59"/>
        <v>0</v>
      </c>
      <c r="I79" s="28">
        <f t="shared" si="51"/>
        <v>0</v>
      </c>
      <c r="J79" s="13">
        <v>0</v>
      </c>
      <c r="K79" s="5"/>
      <c r="L79" s="5">
        <f t="shared" si="63"/>
        <v>20000</v>
      </c>
      <c r="M79" s="5">
        <f t="shared" si="60"/>
        <v>0</v>
      </c>
      <c r="N79" s="19">
        <f t="shared" si="61"/>
        <v>0</v>
      </c>
      <c r="O79" s="17"/>
      <c r="P79" s="4"/>
      <c r="Q79" s="101">
        <f t="shared" si="45"/>
        <v>0</v>
      </c>
      <c r="R79" s="101">
        <f t="shared" si="46"/>
        <v>0</v>
      </c>
      <c r="S79" s="102">
        <v>0</v>
      </c>
      <c r="T79" s="102">
        <v>0</v>
      </c>
      <c r="U79" s="101">
        <f t="shared" si="47"/>
        <v>0</v>
      </c>
      <c r="V79" s="101">
        <f t="shared" si="48"/>
        <v>0</v>
      </c>
    </row>
    <row r="80" spans="1:22" ht="15.75" x14ac:dyDescent="0.25">
      <c r="A80" s="1">
        <v>2026</v>
      </c>
      <c r="B80" s="1">
        <v>4</v>
      </c>
      <c r="C80" s="3">
        <v>46296</v>
      </c>
      <c r="D80" s="3">
        <v>46387</v>
      </c>
      <c r="E80" s="25">
        <v>0</v>
      </c>
      <c r="F80" s="21"/>
      <c r="G80" s="21">
        <f t="shared" si="58"/>
        <v>360000</v>
      </c>
      <c r="H80" s="21">
        <f t="shared" si="59"/>
        <v>0</v>
      </c>
      <c r="I80" s="28">
        <f t="shared" si="51"/>
        <v>0</v>
      </c>
      <c r="J80" s="13">
        <v>0</v>
      </c>
      <c r="K80" s="5"/>
      <c r="L80" s="5">
        <f t="shared" si="63"/>
        <v>20000</v>
      </c>
      <c r="M80" s="5">
        <f t="shared" si="60"/>
        <v>0</v>
      </c>
      <c r="N80" s="19">
        <f t="shared" si="61"/>
        <v>0</v>
      </c>
      <c r="O80" s="17"/>
      <c r="P80" s="4"/>
      <c r="Q80" s="101">
        <f t="shared" si="45"/>
        <v>0</v>
      </c>
      <c r="R80" s="101">
        <f t="shared" si="46"/>
        <v>0</v>
      </c>
      <c r="S80" s="102">
        <v>0</v>
      </c>
      <c r="T80" s="102">
        <v>0</v>
      </c>
      <c r="U80" s="101">
        <f t="shared" si="47"/>
        <v>0</v>
      </c>
      <c r="V80" s="101">
        <f t="shared" si="48"/>
        <v>0</v>
      </c>
    </row>
    <row r="81" spans="1:22" ht="15.75" x14ac:dyDescent="0.25">
      <c r="A81" s="1">
        <v>2027</v>
      </c>
      <c r="B81" s="1">
        <v>1</v>
      </c>
      <c r="C81" s="3">
        <v>46388</v>
      </c>
      <c r="D81" s="3">
        <v>46477</v>
      </c>
      <c r="E81" s="25">
        <v>0</v>
      </c>
      <c r="F81" s="21"/>
      <c r="G81" s="21">
        <f t="shared" si="58"/>
        <v>360000</v>
      </c>
      <c r="H81" s="21">
        <f t="shared" si="59"/>
        <v>0</v>
      </c>
      <c r="I81" s="28">
        <f t="shared" si="51"/>
        <v>0</v>
      </c>
      <c r="J81" s="13">
        <v>0</v>
      </c>
      <c r="K81" s="5"/>
      <c r="L81" s="5">
        <f t="shared" si="63"/>
        <v>20000</v>
      </c>
      <c r="M81" s="5">
        <f t="shared" si="60"/>
        <v>0</v>
      </c>
      <c r="N81" s="19">
        <f t="shared" si="61"/>
        <v>0</v>
      </c>
      <c r="O81" s="17"/>
      <c r="P81" s="4"/>
      <c r="Q81" s="101">
        <f t="shared" si="45"/>
        <v>0</v>
      </c>
      <c r="R81" s="101">
        <f t="shared" si="46"/>
        <v>0</v>
      </c>
      <c r="S81" s="102">
        <v>0</v>
      </c>
      <c r="T81" s="102">
        <v>0</v>
      </c>
      <c r="U81" s="101">
        <f t="shared" si="47"/>
        <v>0</v>
      </c>
      <c r="V81" s="101">
        <f t="shared" si="48"/>
        <v>0</v>
      </c>
    </row>
    <row r="82" spans="1:22" ht="15.75" x14ac:dyDescent="0.25">
      <c r="A82" s="1">
        <v>2027</v>
      </c>
      <c r="B82" s="1">
        <v>2</v>
      </c>
      <c r="C82" s="3">
        <v>46478</v>
      </c>
      <c r="D82" s="3">
        <v>46568</v>
      </c>
      <c r="E82" s="25">
        <v>0</v>
      </c>
      <c r="F82" s="21"/>
      <c r="G82" s="21">
        <f t="shared" si="58"/>
        <v>360000</v>
      </c>
      <c r="H82" s="21">
        <f t="shared" si="59"/>
        <v>0</v>
      </c>
      <c r="I82" s="28">
        <f t="shared" si="51"/>
        <v>0</v>
      </c>
      <c r="J82" s="13">
        <v>0</v>
      </c>
      <c r="K82" s="5"/>
      <c r="L82" s="5">
        <f t="shared" si="63"/>
        <v>20000</v>
      </c>
      <c r="M82" s="5">
        <f t="shared" si="60"/>
        <v>0</v>
      </c>
      <c r="N82" s="19">
        <f t="shared" si="61"/>
        <v>0</v>
      </c>
      <c r="O82" s="17"/>
      <c r="P82" s="4"/>
      <c r="Q82" s="101">
        <f t="shared" si="45"/>
        <v>0</v>
      </c>
      <c r="R82" s="101">
        <f t="shared" si="46"/>
        <v>0</v>
      </c>
      <c r="S82" s="102">
        <v>0</v>
      </c>
      <c r="T82" s="102">
        <v>0</v>
      </c>
      <c r="U82" s="101">
        <f t="shared" si="47"/>
        <v>0</v>
      </c>
      <c r="V82" s="101">
        <f t="shared" si="48"/>
        <v>0</v>
      </c>
    </row>
    <row r="83" spans="1:22" ht="15.75" x14ac:dyDescent="0.25">
      <c r="A83" s="1">
        <v>2027</v>
      </c>
      <c r="B83" s="1">
        <v>3</v>
      </c>
      <c r="C83" s="3">
        <v>46569</v>
      </c>
      <c r="D83" s="3">
        <v>46660</v>
      </c>
      <c r="E83" s="25">
        <v>0</v>
      </c>
      <c r="F83" s="21"/>
      <c r="G83" s="21">
        <f t="shared" si="58"/>
        <v>360000</v>
      </c>
      <c r="H83" s="21">
        <f t="shared" si="59"/>
        <v>0</v>
      </c>
      <c r="I83" s="28">
        <f t="shared" si="51"/>
        <v>0</v>
      </c>
      <c r="J83" s="13">
        <v>0</v>
      </c>
      <c r="K83" s="5"/>
      <c r="L83" s="5">
        <f t="shared" si="63"/>
        <v>20000</v>
      </c>
      <c r="M83" s="5">
        <f t="shared" si="60"/>
        <v>0</v>
      </c>
      <c r="N83" s="19">
        <f t="shared" si="61"/>
        <v>0</v>
      </c>
      <c r="O83" s="17"/>
      <c r="P83" s="4"/>
      <c r="Q83" s="101">
        <f t="shared" si="45"/>
        <v>0</v>
      </c>
      <c r="R83" s="101">
        <f t="shared" si="46"/>
        <v>0</v>
      </c>
      <c r="S83" s="102">
        <v>0</v>
      </c>
      <c r="T83" s="102">
        <v>0</v>
      </c>
      <c r="U83" s="101">
        <f t="shared" si="47"/>
        <v>0</v>
      </c>
      <c r="V83" s="101">
        <f t="shared" si="48"/>
        <v>0</v>
      </c>
    </row>
    <row r="84" spans="1:22" ht="15.75" x14ac:dyDescent="0.25">
      <c r="A84" s="1">
        <v>2027</v>
      </c>
      <c r="B84" s="1">
        <v>4</v>
      </c>
      <c r="C84" s="3">
        <v>46661</v>
      </c>
      <c r="D84" s="3">
        <v>46752</v>
      </c>
      <c r="E84" s="25">
        <v>0</v>
      </c>
      <c r="F84" s="21"/>
      <c r="G84" s="21">
        <f t="shared" si="58"/>
        <v>360000</v>
      </c>
      <c r="H84" s="21">
        <f t="shared" si="59"/>
        <v>0</v>
      </c>
      <c r="I84" s="28">
        <f t="shared" si="51"/>
        <v>0</v>
      </c>
      <c r="J84" s="13">
        <v>0</v>
      </c>
      <c r="K84" s="5"/>
      <c r="L84" s="5">
        <f t="shared" si="63"/>
        <v>20000</v>
      </c>
      <c r="M84" s="5">
        <f t="shared" si="60"/>
        <v>0</v>
      </c>
      <c r="N84" s="19">
        <f t="shared" si="61"/>
        <v>0</v>
      </c>
      <c r="O84" s="17"/>
      <c r="P84" s="4"/>
      <c r="Q84" s="101">
        <f t="shared" si="45"/>
        <v>0</v>
      </c>
      <c r="R84" s="101">
        <f t="shared" si="46"/>
        <v>0</v>
      </c>
      <c r="S84" s="102">
        <v>0</v>
      </c>
      <c r="T84" s="102">
        <v>0</v>
      </c>
      <c r="U84" s="101">
        <f t="shared" si="47"/>
        <v>0</v>
      </c>
      <c r="V84" s="101">
        <f t="shared" si="48"/>
        <v>0</v>
      </c>
    </row>
    <row r="85" spans="1:22" ht="15.75" x14ac:dyDescent="0.25">
      <c r="A85" s="1">
        <v>2028</v>
      </c>
      <c r="B85" s="1">
        <v>1</v>
      </c>
      <c r="C85" s="3">
        <v>46753</v>
      </c>
      <c r="D85" s="3">
        <v>46843</v>
      </c>
      <c r="E85" s="25">
        <v>0</v>
      </c>
      <c r="F85" s="21"/>
      <c r="G85" s="21">
        <f t="shared" si="58"/>
        <v>360000</v>
      </c>
      <c r="H85" s="21">
        <f t="shared" si="59"/>
        <v>0</v>
      </c>
      <c r="I85" s="28">
        <f>H85/G85</f>
        <v>0</v>
      </c>
      <c r="J85" s="13">
        <v>0</v>
      </c>
      <c r="K85" s="5"/>
      <c r="L85" s="5">
        <f t="shared" si="63"/>
        <v>20000</v>
      </c>
      <c r="M85" s="5">
        <f t="shared" si="60"/>
        <v>0</v>
      </c>
      <c r="N85" s="19">
        <f t="shared" si="61"/>
        <v>0</v>
      </c>
      <c r="O85" s="17"/>
      <c r="P85" s="4"/>
      <c r="Q85" s="101">
        <f t="shared" si="45"/>
        <v>0</v>
      </c>
      <c r="R85" s="101">
        <f t="shared" si="46"/>
        <v>0</v>
      </c>
      <c r="S85" s="102">
        <v>0</v>
      </c>
      <c r="T85" s="102">
        <v>0</v>
      </c>
      <c r="U85" s="101">
        <f t="shared" si="47"/>
        <v>0</v>
      </c>
      <c r="V85" s="101">
        <f t="shared" si="48"/>
        <v>0</v>
      </c>
    </row>
    <row r="86" spans="1:22" ht="15.75" x14ac:dyDescent="0.25">
      <c r="A86" s="1">
        <v>2028</v>
      </c>
      <c r="B86" s="1">
        <v>2</v>
      </c>
      <c r="C86" s="3">
        <v>46844</v>
      </c>
      <c r="D86" s="3">
        <v>46934</v>
      </c>
      <c r="E86" s="25">
        <v>0</v>
      </c>
      <c r="F86" s="21"/>
      <c r="G86" s="21">
        <f t="shared" si="58"/>
        <v>360000</v>
      </c>
      <c r="H86" s="21">
        <f t="shared" si="59"/>
        <v>0</v>
      </c>
      <c r="I86" s="28">
        <f t="shared" ref="I86:I87" si="64">H86/G86</f>
        <v>0</v>
      </c>
      <c r="J86" s="13">
        <v>0</v>
      </c>
      <c r="K86" s="5"/>
      <c r="L86" s="5">
        <f t="shared" si="63"/>
        <v>20000</v>
      </c>
      <c r="M86" s="5">
        <f t="shared" si="60"/>
        <v>0</v>
      </c>
      <c r="N86" s="19">
        <f t="shared" si="61"/>
        <v>0</v>
      </c>
      <c r="O86" s="17"/>
      <c r="P86" s="4"/>
      <c r="Q86" s="101">
        <f t="shared" si="45"/>
        <v>0</v>
      </c>
      <c r="R86" s="101">
        <f t="shared" si="46"/>
        <v>0</v>
      </c>
      <c r="S86" s="102">
        <v>0</v>
      </c>
      <c r="T86" s="102">
        <v>0</v>
      </c>
      <c r="U86" s="101">
        <f t="shared" si="47"/>
        <v>0</v>
      </c>
      <c r="V86" s="101">
        <f t="shared" si="48"/>
        <v>0</v>
      </c>
    </row>
    <row r="87" spans="1:22" ht="15.75" x14ac:dyDescent="0.25">
      <c r="A87" s="1">
        <v>2028</v>
      </c>
      <c r="B87" s="1">
        <v>3</v>
      </c>
      <c r="C87" s="3">
        <v>46935</v>
      </c>
      <c r="D87" s="3">
        <v>47026</v>
      </c>
      <c r="E87" s="25">
        <v>0</v>
      </c>
      <c r="F87" s="21"/>
      <c r="G87" s="21">
        <f t="shared" si="58"/>
        <v>360000</v>
      </c>
      <c r="H87" s="21">
        <f>SUM(H86+F87)</f>
        <v>0</v>
      </c>
      <c r="I87" s="28">
        <f t="shared" si="64"/>
        <v>0</v>
      </c>
      <c r="J87" s="13">
        <v>0</v>
      </c>
      <c r="K87" s="18"/>
      <c r="L87" s="18">
        <f t="shared" si="63"/>
        <v>20000</v>
      </c>
      <c r="M87" s="18">
        <f t="shared" si="60"/>
        <v>0</v>
      </c>
      <c r="N87" s="19">
        <f t="shared" si="61"/>
        <v>0</v>
      </c>
      <c r="O87" s="17"/>
      <c r="P87" s="4"/>
      <c r="Q87" s="101">
        <f t="shared" si="45"/>
        <v>0</v>
      </c>
      <c r="R87" s="101">
        <f t="shared" si="46"/>
        <v>0</v>
      </c>
      <c r="S87" s="102">
        <v>0</v>
      </c>
      <c r="T87" s="102">
        <v>0</v>
      </c>
      <c r="U87" s="101">
        <f t="shared" si="47"/>
        <v>0</v>
      </c>
      <c r="V87" s="101">
        <f t="shared" si="48"/>
        <v>0</v>
      </c>
    </row>
    <row r="88" spans="1:22" ht="15.75" thickBot="1" x14ac:dyDescent="0.3">
      <c r="A88" s="40" t="s">
        <v>12</v>
      </c>
      <c r="B88" s="40"/>
      <c r="C88" s="40"/>
      <c r="D88" s="41"/>
      <c r="E88" s="42">
        <v>360000</v>
      </c>
      <c r="F88" s="38">
        <f>SUM(F64:F87)</f>
        <v>0</v>
      </c>
      <c r="G88" s="38">
        <f>G87</f>
        <v>360000</v>
      </c>
      <c r="H88" s="39">
        <f>H87</f>
        <v>0</v>
      </c>
      <c r="I88" s="49">
        <f>H88/G88</f>
        <v>0</v>
      </c>
      <c r="J88" s="43">
        <v>20000</v>
      </c>
      <c r="K88" s="50">
        <f>SUM(K64:K87)</f>
        <v>0</v>
      </c>
      <c r="L88" s="44">
        <f>L87</f>
        <v>20000</v>
      </c>
      <c r="M88" s="45">
        <f>M87</f>
        <v>0</v>
      </c>
      <c r="N88" s="46">
        <f>M88/L88</f>
        <v>0</v>
      </c>
      <c r="O88" s="47">
        <f>SUM(O64:O87)</f>
        <v>4</v>
      </c>
      <c r="P88" s="47">
        <f>SUM(P64:P87)</f>
        <v>0</v>
      </c>
      <c r="Q88" s="101">
        <f t="shared" si="45"/>
        <v>4</v>
      </c>
      <c r="R88" s="101">
        <f t="shared" si="46"/>
        <v>0</v>
      </c>
      <c r="S88" s="102">
        <v>0</v>
      </c>
      <c r="T88" s="102">
        <v>0</v>
      </c>
      <c r="U88" s="101">
        <f t="shared" si="47"/>
        <v>4</v>
      </c>
      <c r="V88" s="101">
        <f t="shared" si="48"/>
        <v>0</v>
      </c>
    </row>
    <row r="89" spans="1:22" ht="15.75" thickTop="1" x14ac:dyDescent="0.25"/>
    <row r="91" spans="1:22" x14ac:dyDescent="0.25">
      <c r="A91" s="181" t="s">
        <v>37</v>
      </c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</row>
    <row r="92" spans="1:22" ht="15.75" thickBot="1" x14ac:dyDescent="0.3">
      <c r="A92" s="170" t="s">
        <v>0</v>
      </c>
      <c r="B92" s="171"/>
      <c r="C92" s="171"/>
      <c r="D92" s="171"/>
      <c r="E92" s="172" t="s">
        <v>26</v>
      </c>
      <c r="F92" s="172"/>
      <c r="G92" s="172"/>
      <c r="H92" s="172"/>
      <c r="I92" s="173"/>
      <c r="J92" s="174" t="s">
        <v>27</v>
      </c>
      <c r="K92" s="175"/>
      <c r="L92" s="175"/>
      <c r="M92" s="175"/>
      <c r="N92" s="176"/>
      <c r="O92" s="14"/>
      <c r="P92" s="7"/>
      <c r="Q92" s="185" t="s">
        <v>77</v>
      </c>
      <c r="R92" s="185"/>
      <c r="S92" s="185"/>
      <c r="T92" s="185"/>
      <c r="U92" s="185"/>
      <c r="V92" s="185"/>
    </row>
    <row r="93" spans="1:22" ht="120.75" thickTop="1" x14ac:dyDescent="0.25">
      <c r="A93" s="9" t="s">
        <v>1</v>
      </c>
      <c r="B93" s="9" t="s">
        <v>2</v>
      </c>
      <c r="C93" s="9" t="s">
        <v>3</v>
      </c>
      <c r="D93" s="11" t="s">
        <v>9</v>
      </c>
      <c r="E93" s="22" t="s">
        <v>4</v>
      </c>
      <c r="F93" s="23" t="s">
        <v>6</v>
      </c>
      <c r="G93" s="23" t="s">
        <v>5</v>
      </c>
      <c r="H93" s="23" t="s">
        <v>7</v>
      </c>
      <c r="I93" s="26" t="s">
        <v>8</v>
      </c>
      <c r="J93" s="29" t="s">
        <v>4</v>
      </c>
      <c r="K93" s="30" t="s">
        <v>6</v>
      </c>
      <c r="L93" s="30" t="s">
        <v>5</v>
      </c>
      <c r="M93" s="30" t="s">
        <v>7</v>
      </c>
      <c r="N93" s="31" t="s">
        <v>8</v>
      </c>
      <c r="O93" s="15" t="s">
        <v>10</v>
      </c>
      <c r="P93" s="10" t="s">
        <v>11</v>
      </c>
      <c r="Q93" s="113" t="s">
        <v>78</v>
      </c>
      <c r="R93" s="113" t="s">
        <v>79</v>
      </c>
      <c r="S93" s="113" t="s">
        <v>80</v>
      </c>
      <c r="T93" s="113" t="s">
        <v>81</v>
      </c>
      <c r="U93" s="113" t="s">
        <v>82</v>
      </c>
      <c r="V93" s="113" t="s">
        <v>83</v>
      </c>
    </row>
    <row r="94" spans="1:22" ht="15.75" x14ac:dyDescent="0.25">
      <c r="A94" s="68">
        <v>2022</v>
      </c>
      <c r="B94" s="68">
        <v>4</v>
      </c>
      <c r="C94" s="69">
        <v>44835</v>
      </c>
      <c r="D94" s="69">
        <v>44926</v>
      </c>
      <c r="E94" s="70">
        <v>0</v>
      </c>
      <c r="F94" s="70">
        <v>0</v>
      </c>
      <c r="G94" s="70">
        <v>0</v>
      </c>
      <c r="H94" s="70">
        <v>0</v>
      </c>
      <c r="I94" s="71">
        <v>0</v>
      </c>
      <c r="J94" s="70">
        <v>0</v>
      </c>
      <c r="K94" s="70">
        <v>0</v>
      </c>
      <c r="L94" s="70">
        <v>0</v>
      </c>
      <c r="M94" s="70">
        <v>0</v>
      </c>
      <c r="N94" s="71">
        <v>0</v>
      </c>
      <c r="O94" s="72">
        <v>0</v>
      </c>
      <c r="P94" s="73">
        <v>0</v>
      </c>
      <c r="Q94" s="102">
        <f>O94</f>
        <v>0</v>
      </c>
      <c r="R94" s="102">
        <f>P94</f>
        <v>0</v>
      </c>
      <c r="S94" s="102">
        <v>0</v>
      </c>
      <c r="T94" s="102">
        <v>0</v>
      </c>
      <c r="U94" s="102">
        <f>S94</f>
        <v>0</v>
      </c>
      <c r="V94" s="102">
        <v>0</v>
      </c>
    </row>
    <row r="95" spans="1:22" ht="15.75" x14ac:dyDescent="0.25">
      <c r="A95" s="68">
        <v>2023</v>
      </c>
      <c r="B95" s="68">
        <v>1</v>
      </c>
      <c r="C95" s="69">
        <v>44927</v>
      </c>
      <c r="D95" s="69">
        <v>45016</v>
      </c>
      <c r="E95" s="70">
        <v>0</v>
      </c>
      <c r="F95" s="70">
        <v>0</v>
      </c>
      <c r="G95" s="70">
        <v>0</v>
      </c>
      <c r="H95" s="70">
        <v>0</v>
      </c>
      <c r="I95" s="71">
        <v>0</v>
      </c>
      <c r="J95" s="70">
        <v>0</v>
      </c>
      <c r="K95" s="70">
        <v>0</v>
      </c>
      <c r="L95" s="70">
        <v>0</v>
      </c>
      <c r="M95" s="70">
        <v>0</v>
      </c>
      <c r="N95" s="71">
        <v>0</v>
      </c>
      <c r="O95" s="72">
        <v>0</v>
      </c>
      <c r="P95" s="73">
        <v>0</v>
      </c>
      <c r="Q95" s="102">
        <f t="shared" ref="Q95:Q118" si="65">O95</f>
        <v>0</v>
      </c>
      <c r="R95" s="102">
        <f t="shared" ref="R95:R118" si="66">P95</f>
        <v>0</v>
      </c>
      <c r="S95" s="102">
        <v>0</v>
      </c>
      <c r="T95" s="102">
        <v>0</v>
      </c>
      <c r="U95" s="102">
        <v>0</v>
      </c>
      <c r="V95" s="102">
        <v>0</v>
      </c>
    </row>
    <row r="96" spans="1:22" s="134" customFormat="1" ht="15.75" x14ac:dyDescent="0.25">
      <c r="A96" s="115">
        <v>2023</v>
      </c>
      <c r="B96" s="115">
        <v>2</v>
      </c>
      <c r="C96" s="116">
        <v>45017</v>
      </c>
      <c r="D96" s="116">
        <v>45107</v>
      </c>
      <c r="E96" s="126">
        <v>0</v>
      </c>
      <c r="F96" s="118">
        <v>0</v>
      </c>
      <c r="G96" s="118">
        <f>E96</f>
        <v>0</v>
      </c>
      <c r="H96" s="118">
        <f>SUM(F96+0)</f>
        <v>0</v>
      </c>
      <c r="I96" s="127">
        <v>0</v>
      </c>
      <c r="J96" s="128">
        <v>0</v>
      </c>
      <c r="K96" s="129">
        <v>0</v>
      </c>
      <c r="L96" s="130">
        <f>J96</f>
        <v>0</v>
      </c>
      <c r="M96" s="129">
        <f>SUM(K96+0)</f>
        <v>0</v>
      </c>
      <c r="N96" s="131">
        <v>0</v>
      </c>
      <c r="O96" s="132">
        <v>0</v>
      </c>
      <c r="P96" s="133">
        <v>0</v>
      </c>
      <c r="Q96" s="114">
        <f t="shared" si="65"/>
        <v>0</v>
      </c>
      <c r="R96" s="114">
        <f t="shared" si="66"/>
        <v>0</v>
      </c>
      <c r="S96" s="114">
        <v>0</v>
      </c>
      <c r="T96" s="114">
        <v>0</v>
      </c>
      <c r="U96" s="114">
        <v>0</v>
      </c>
      <c r="V96" s="114">
        <v>0</v>
      </c>
    </row>
    <row r="97" spans="1:22" ht="15.75" x14ac:dyDescent="0.25">
      <c r="A97" s="68">
        <v>2023</v>
      </c>
      <c r="B97" s="68">
        <v>3</v>
      </c>
      <c r="C97" s="69">
        <v>45108</v>
      </c>
      <c r="D97" s="69">
        <v>45199</v>
      </c>
      <c r="E97" s="79">
        <v>0</v>
      </c>
      <c r="F97" s="80"/>
      <c r="G97" s="80">
        <f t="shared" ref="G97:G98" si="67">G96+E97</f>
        <v>0</v>
      </c>
      <c r="H97" s="80">
        <f t="shared" ref="H97:H101" si="68">SUM(H96+F97)</f>
        <v>0</v>
      </c>
      <c r="I97" s="81">
        <v>0</v>
      </c>
      <c r="J97" s="82">
        <v>0</v>
      </c>
      <c r="K97" s="83"/>
      <c r="L97" s="83">
        <f>L96+J97</f>
        <v>0</v>
      </c>
      <c r="M97" s="83">
        <f>SUM(M96+K97)</f>
        <v>0</v>
      </c>
      <c r="N97" s="85">
        <v>0</v>
      </c>
      <c r="O97" s="72">
        <v>0</v>
      </c>
      <c r="P97" s="73">
        <v>0</v>
      </c>
      <c r="Q97" s="102">
        <f t="shared" si="65"/>
        <v>0</v>
      </c>
      <c r="R97" s="102">
        <f t="shared" si="66"/>
        <v>0</v>
      </c>
      <c r="S97" s="102">
        <v>0</v>
      </c>
      <c r="T97" s="102">
        <v>0</v>
      </c>
      <c r="U97" s="102">
        <v>0</v>
      </c>
      <c r="V97" s="102">
        <v>0</v>
      </c>
    </row>
    <row r="98" spans="1:22" ht="15.75" x14ac:dyDescent="0.25">
      <c r="A98" s="68">
        <v>2023</v>
      </c>
      <c r="B98" s="68">
        <v>4</v>
      </c>
      <c r="C98" s="69">
        <v>45200</v>
      </c>
      <c r="D98" s="69">
        <v>45291</v>
      </c>
      <c r="E98" s="79">
        <f>$E$118/6</f>
        <v>75000</v>
      </c>
      <c r="F98" s="80">
        <v>0</v>
      </c>
      <c r="G98" s="80">
        <f t="shared" si="67"/>
        <v>75000</v>
      </c>
      <c r="H98" s="80">
        <f t="shared" si="68"/>
        <v>0</v>
      </c>
      <c r="I98" s="81">
        <f t="shared" ref="I98:I114" si="69">H98/G98</f>
        <v>0</v>
      </c>
      <c r="J98" s="82">
        <f>$J$118/6</f>
        <v>4850.166666666667</v>
      </c>
      <c r="K98" s="83">
        <v>17438.490000000002</v>
      </c>
      <c r="L98" s="83">
        <f t="shared" ref="L98:L101" si="70">L97+J98</f>
        <v>4850.166666666667</v>
      </c>
      <c r="M98" s="83">
        <f t="shared" ref="M98:M100" si="71">SUM(M97+K98)</f>
        <v>17438.490000000002</v>
      </c>
      <c r="N98" s="85">
        <f t="shared" ref="N98:N101" si="72">M98/L98</f>
        <v>3.5954413937665373</v>
      </c>
      <c r="O98" s="72">
        <v>0</v>
      </c>
      <c r="P98" s="73">
        <v>0</v>
      </c>
      <c r="Q98" s="102">
        <f t="shared" si="65"/>
        <v>0</v>
      </c>
      <c r="R98" s="102">
        <f t="shared" si="66"/>
        <v>0</v>
      </c>
      <c r="S98" s="102">
        <v>0</v>
      </c>
      <c r="T98" s="102">
        <v>0</v>
      </c>
      <c r="U98" s="102">
        <v>0</v>
      </c>
      <c r="V98" s="102">
        <v>0</v>
      </c>
    </row>
    <row r="99" spans="1:22" ht="15.75" x14ac:dyDescent="0.25">
      <c r="A99" s="68">
        <v>2024</v>
      </c>
      <c r="B99" s="68">
        <v>1</v>
      </c>
      <c r="C99" s="69">
        <v>45292</v>
      </c>
      <c r="D99" s="69">
        <v>45382</v>
      </c>
      <c r="E99" s="79">
        <f t="shared" ref="E99:E103" si="73">$E$118/6</f>
        <v>75000</v>
      </c>
      <c r="F99" s="80">
        <v>0</v>
      </c>
      <c r="G99" s="80">
        <f>G98+E99</f>
        <v>150000</v>
      </c>
      <c r="H99" s="80">
        <f t="shared" si="68"/>
        <v>0</v>
      </c>
      <c r="I99" s="81">
        <f t="shared" si="69"/>
        <v>0</v>
      </c>
      <c r="J99" s="82">
        <f t="shared" ref="J99:J103" si="74">$J$118/6</f>
        <v>4850.166666666667</v>
      </c>
      <c r="K99" s="83">
        <v>787.5</v>
      </c>
      <c r="L99" s="83">
        <f t="shared" si="70"/>
        <v>9700.3333333333339</v>
      </c>
      <c r="M99" s="83">
        <f t="shared" si="71"/>
        <v>18225.990000000002</v>
      </c>
      <c r="N99" s="85">
        <f t="shared" si="72"/>
        <v>1.8789034741074191</v>
      </c>
      <c r="O99" s="72">
        <v>0</v>
      </c>
      <c r="P99" s="73">
        <v>0</v>
      </c>
      <c r="Q99" s="102">
        <f t="shared" si="65"/>
        <v>0</v>
      </c>
      <c r="R99" s="102">
        <f t="shared" si="66"/>
        <v>0</v>
      </c>
      <c r="S99" s="102">
        <v>0</v>
      </c>
      <c r="T99" s="102">
        <v>0</v>
      </c>
      <c r="U99" s="102">
        <v>0</v>
      </c>
      <c r="V99" s="102">
        <v>0</v>
      </c>
    </row>
    <row r="100" spans="1:22" ht="15.75" x14ac:dyDescent="0.25">
      <c r="A100" s="68">
        <v>2024</v>
      </c>
      <c r="B100" s="68">
        <v>2</v>
      </c>
      <c r="C100" s="69">
        <v>45383</v>
      </c>
      <c r="D100" s="69">
        <v>45473</v>
      </c>
      <c r="E100" s="79">
        <f t="shared" si="73"/>
        <v>75000</v>
      </c>
      <c r="F100" s="80">
        <v>136533.85999999999</v>
      </c>
      <c r="G100" s="80">
        <f t="shared" ref="G100:G101" si="75">G99+E100</f>
        <v>225000</v>
      </c>
      <c r="H100" s="80">
        <f t="shared" si="68"/>
        <v>136533.85999999999</v>
      </c>
      <c r="I100" s="81">
        <f t="shared" si="69"/>
        <v>0.60681715555555549</v>
      </c>
      <c r="J100" s="82">
        <f t="shared" si="74"/>
        <v>4850.166666666667</v>
      </c>
      <c r="K100" s="83">
        <v>4237.5</v>
      </c>
      <c r="L100" s="83">
        <f t="shared" si="70"/>
        <v>14550.5</v>
      </c>
      <c r="M100" s="83">
        <f t="shared" si="71"/>
        <v>22463.49</v>
      </c>
      <c r="N100" s="85">
        <f t="shared" si="72"/>
        <v>1.5438294216693587</v>
      </c>
      <c r="O100" s="72">
        <v>0</v>
      </c>
      <c r="P100" s="73">
        <v>0</v>
      </c>
      <c r="Q100" s="102">
        <f t="shared" si="65"/>
        <v>0</v>
      </c>
      <c r="R100" s="102">
        <f t="shared" si="66"/>
        <v>0</v>
      </c>
      <c r="S100" s="102">
        <v>0</v>
      </c>
      <c r="T100" s="102">
        <v>0</v>
      </c>
      <c r="U100" s="102">
        <v>0</v>
      </c>
      <c r="V100" s="102">
        <v>0</v>
      </c>
    </row>
    <row r="101" spans="1:22" ht="15.75" x14ac:dyDescent="0.25">
      <c r="A101" s="68">
        <v>2024</v>
      </c>
      <c r="B101" s="68">
        <v>3</v>
      </c>
      <c r="C101" s="69">
        <v>45474</v>
      </c>
      <c r="D101" s="69">
        <v>45565</v>
      </c>
      <c r="E101" s="79">
        <f t="shared" si="73"/>
        <v>75000</v>
      </c>
      <c r="F101" s="80">
        <v>193556.11</v>
      </c>
      <c r="G101" s="80">
        <f t="shared" si="75"/>
        <v>300000</v>
      </c>
      <c r="H101" s="80">
        <f t="shared" si="68"/>
        <v>330089.96999999997</v>
      </c>
      <c r="I101" s="81">
        <f t="shared" si="69"/>
        <v>1.1002999</v>
      </c>
      <c r="J101" s="82">
        <f t="shared" si="74"/>
        <v>4850.166666666667</v>
      </c>
      <c r="K101" s="83">
        <v>4425</v>
      </c>
      <c r="L101" s="83">
        <f t="shared" si="70"/>
        <v>19400.666666666668</v>
      </c>
      <c r="M101" s="83">
        <f>SUM(M100+K101)</f>
        <v>26888.49</v>
      </c>
      <c r="N101" s="85">
        <f t="shared" si="72"/>
        <v>1.3859570117865365</v>
      </c>
      <c r="O101" s="72">
        <v>0</v>
      </c>
      <c r="P101" s="73">
        <v>0</v>
      </c>
      <c r="Q101" s="102">
        <f t="shared" si="65"/>
        <v>0</v>
      </c>
      <c r="R101" s="102">
        <f t="shared" si="66"/>
        <v>0</v>
      </c>
      <c r="S101" s="102">
        <v>0</v>
      </c>
      <c r="T101" s="102">
        <v>0</v>
      </c>
      <c r="U101" s="102">
        <v>0</v>
      </c>
      <c r="V101" s="102">
        <v>0</v>
      </c>
    </row>
    <row r="102" spans="1:22" ht="15.75" x14ac:dyDescent="0.25">
      <c r="A102" s="1">
        <v>2024</v>
      </c>
      <c r="B102" s="1">
        <v>4</v>
      </c>
      <c r="C102" s="3">
        <v>45566</v>
      </c>
      <c r="D102" s="3">
        <v>45657</v>
      </c>
      <c r="E102" s="24">
        <f t="shared" si="73"/>
        <v>75000</v>
      </c>
      <c r="F102" s="20"/>
      <c r="G102" s="20">
        <f>G101+E102</f>
        <v>375000</v>
      </c>
      <c r="H102" s="20">
        <f>SUM(H101+F102)</f>
        <v>330089.96999999997</v>
      </c>
      <c r="I102" s="27">
        <f t="shared" si="69"/>
        <v>0.88023991999999995</v>
      </c>
      <c r="J102" s="12">
        <f t="shared" si="74"/>
        <v>4850.166666666667</v>
      </c>
      <c r="K102" s="8"/>
      <c r="L102" s="8">
        <f>L101+J102</f>
        <v>24250.833333333336</v>
      </c>
      <c r="M102" s="8">
        <f>SUM(M101+K102)</f>
        <v>26888.49</v>
      </c>
      <c r="N102" s="19">
        <f>M102/L102</f>
        <v>1.1087656094292291</v>
      </c>
      <c r="O102" s="16">
        <v>0</v>
      </c>
      <c r="P102" s="2"/>
      <c r="Q102" s="101">
        <f t="shared" si="65"/>
        <v>0</v>
      </c>
      <c r="R102" s="101">
        <f t="shared" si="66"/>
        <v>0</v>
      </c>
      <c r="S102" s="102">
        <v>0</v>
      </c>
      <c r="T102" s="102">
        <v>0</v>
      </c>
      <c r="U102" s="102">
        <v>0</v>
      </c>
      <c r="V102" s="102">
        <v>0</v>
      </c>
    </row>
    <row r="103" spans="1:22" ht="15.75" x14ac:dyDescent="0.25">
      <c r="A103" s="1">
        <v>2025</v>
      </c>
      <c r="B103" s="1">
        <v>1</v>
      </c>
      <c r="C103" s="3">
        <v>45658</v>
      </c>
      <c r="D103" s="3">
        <v>45747</v>
      </c>
      <c r="E103" s="24">
        <f t="shared" si="73"/>
        <v>75000</v>
      </c>
      <c r="F103" s="20"/>
      <c r="G103" s="20">
        <f t="shared" ref="G103:G117" si="76">G102+E103</f>
        <v>450000</v>
      </c>
      <c r="H103" s="20">
        <f t="shared" ref="H103:H116" si="77">SUM(H102+F103)</f>
        <v>330089.96999999997</v>
      </c>
      <c r="I103" s="27">
        <f t="shared" si="69"/>
        <v>0.73353326666666663</v>
      </c>
      <c r="J103" s="12">
        <f t="shared" si="74"/>
        <v>4850.166666666667</v>
      </c>
      <c r="K103" s="8"/>
      <c r="L103" s="8">
        <f>L102+J103</f>
        <v>29101.000000000004</v>
      </c>
      <c r="M103" s="8">
        <f t="shared" ref="M103:M117" si="78">SUM(M102+K103)</f>
        <v>26888.49</v>
      </c>
      <c r="N103" s="19">
        <f t="shared" ref="N103:N117" si="79">M103/L103</f>
        <v>0.92397134119102431</v>
      </c>
      <c r="O103" s="16">
        <v>5</v>
      </c>
      <c r="P103" s="2"/>
      <c r="Q103" s="101">
        <f t="shared" si="65"/>
        <v>5</v>
      </c>
      <c r="R103" s="101">
        <f t="shared" si="66"/>
        <v>0</v>
      </c>
      <c r="S103" s="102">
        <v>0</v>
      </c>
      <c r="T103" s="102">
        <v>0</v>
      </c>
      <c r="U103" s="102">
        <v>0</v>
      </c>
      <c r="V103" s="102">
        <v>0</v>
      </c>
    </row>
    <row r="104" spans="1:22" ht="15.75" x14ac:dyDescent="0.25">
      <c r="A104" s="1">
        <v>2025</v>
      </c>
      <c r="B104" s="1">
        <v>2</v>
      </c>
      <c r="C104" s="3">
        <v>45748</v>
      </c>
      <c r="D104" s="3">
        <v>45838</v>
      </c>
      <c r="E104" s="24">
        <v>0</v>
      </c>
      <c r="F104" s="20"/>
      <c r="G104" s="20">
        <f t="shared" si="76"/>
        <v>450000</v>
      </c>
      <c r="H104" s="20">
        <f t="shared" si="77"/>
        <v>330089.96999999997</v>
      </c>
      <c r="I104" s="27">
        <f t="shared" si="69"/>
        <v>0.73353326666666663</v>
      </c>
      <c r="J104" s="12">
        <v>0</v>
      </c>
      <c r="K104" s="8"/>
      <c r="L104" s="8">
        <f t="shared" ref="L104" si="80">L103+J104</f>
        <v>29101.000000000004</v>
      </c>
      <c r="M104" s="8">
        <f t="shared" si="78"/>
        <v>26888.49</v>
      </c>
      <c r="N104" s="19">
        <f t="shared" si="79"/>
        <v>0.92397134119102431</v>
      </c>
      <c r="O104" s="16"/>
      <c r="P104" s="2"/>
      <c r="Q104" s="101">
        <f t="shared" si="65"/>
        <v>0</v>
      </c>
      <c r="R104" s="101">
        <f t="shared" si="66"/>
        <v>0</v>
      </c>
      <c r="S104" s="102">
        <v>0</v>
      </c>
      <c r="T104" s="102">
        <v>0</v>
      </c>
      <c r="U104" s="102">
        <v>0</v>
      </c>
      <c r="V104" s="102">
        <v>0</v>
      </c>
    </row>
    <row r="105" spans="1:22" ht="15.75" x14ac:dyDescent="0.25">
      <c r="A105" s="1">
        <v>2025</v>
      </c>
      <c r="B105" s="1">
        <v>3</v>
      </c>
      <c r="C105" s="3">
        <v>45839</v>
      </c>
      <c r="D105" s="3">
        <v>45930</v>
      </c>
      <c r="E105" s="24">
        <v>0</v>
      </c>
      <c r="F105" s="20"/>
      <c r="G105" s="20">
        <f t="shared" si="76"/>
        <v>450000</v>
      </c>
      <c r="H105" s="20">
        <f t="shared" si="77"/>
        <v>330089.96999999997</v>
      </c>
      <c r="I105" s="27">
        <f t="shared" si="69"/>
        <v>0.73353326666666663</v>
      </c>
      <c r="J105" s="12">
        <v>0</v>
      </c>
      <c r="K105" s="8"/>
      <c r="L105" s="8">
        <f>L104+J105</f>
        <v>29101.000000000004</v>
      </c>
      <c r="M105" s="8">
        <f t="shared" si="78"/>
        <v>26888.49</v>
      </c>
      <c r="N105" s="19">
        <f t="shared" si="79"/>
        <v>0.92397134119102431</v>
      </c>
      <c r="O105" s="16"/>
      <c r="P105" s="2"/>
      <c r="Q105" s="101">
        <f t="shared" si="65"/>
        <v>0</v>
      </c>
      <c r="R105" s="101">
        <f t="shared" si="66"/>
        <v>0</v>
      </c>
      <c r="S105" s="102">
        <v>0</v>
      </c>
      <c r="T105" s="102">
        <v>0</v>
      </c>
      <c r="U105" s="102">
        <v>0</v>
      </c>
      <c r="V105" s="102">
        <v>0</v>
      </c>
    </row>
    <row r="106" spans="1:22" ht="15.75" x14ac:dyDescent="0.25">
      <c r="A106" s="1">
        <v>2025</v>
      </c>
      <c r="B106" s="1">
        <v>4</v>
      </c>
      <c r="C106" s="3">
        <v>45931</v>
      </c>
      <c r="D106" s="3">
        <v>46022</v>
      </c>
      <c r="E106" s="24">
        <v>0</v>
      </c>
      <c r="F106" s="20"/>
      <c r="G106" s="20">
        <f t="shared" si="76"/>
        <v>450000</v>
      </c>
      <c r="H106" s="20">
        <f t="shared" si="77"/>
        <v>330089.96999999997</v>
      </c>
      <c r="I106" s="27">
        <f t="shared" si="69"/>
        <v>0.73353326666666663</v>
      </c>
      <c r="J106" s="12">
        <v>0</v>
      </c>
      <c r="K106" s="8"/>
      <c r="L106" s="8">
        <f t="shared" ref="L106:L117" si="81">L105+J106</f>
        <v>29101.000000000004</v>
      </c>
      <c r="M106" s="8">
        <f t="shared" si="78"/>
        <v>26888.49</v>
      </c>
      <c r="N106" s="19">
        <f t="shared" si="79"/>
        <v>0.92397134119102431</v>
      </c>
      <c r="O106" s="16"/>
      <c r="P106" s="2"/>
      <c r="Q106" s="101">
        <f t="shared" si="65"/>
        <v>0</v>
      </c>
      <c r="R106" s="101">
        <f t="shared" si="66"/>
        <v>0</v>
      </c>
      <c r="S106" s="102">
        <v>0</v>
      </c>
      <c r="T106" s="102">
        <v>0</v>
      </c>
      <c r="U106" s="102">
        <v>0</v>
      </c>
      <c r="V106" s="102">
        <v>0</v>
      </c>
    </row>
    <row r="107" spans="1:22" ht="15.75" x14ac:dyDescent="0.25">
      <c r="A107" s="1">
        <v>2026</v>
      </c>
      <c r="B107" s="1">
        <v>1</v>
      </c>
      <c r="C107" s="3">
        <v>46023</v>
      </c>
      <c r="D107" s="3">
        <v>46112</v>
      </c>
      <c r="E107" s="24">
        <v>0</v>
      </c>
      <c r="F107" s="20"/>
      <c r="G107" s="20">
        <f t="shared" si="76"/>
        <v>450000</v>
      </c>
      <c r="H107" s="20">
        <f t="shared" si="77"/>
        <v>330089.96999999997</v>
      </c>
      <c r="I107" s="27">
        <f t="shared" si="69"/>
        <v>0.73353326666666663</v>
      </c>
      <c r="J107" s="12">
        <v>0</v>
      </c>
      <c r="K107" s="8"/>
      <c r="L107" s="8">
        <f t="shared" si="81"/>
        <v>29101.000000000004</v>
      </c>
      <c r="M107" s="8">
        <f t="shared" si="78"/>
        <v>26888.49</v>
      </c>
      <c r="N107" s="19">
        <f t="shared" si="79"/>
        <v>0.92397134119102431</v>
      </c>
      <c r="O107" s="16"/>
      <c r="P107" s="2"/>
      <c r="Q107" s="101">
        <f t="shared" si="65"/>
        <v>0</v>
      </c>
      <c r="R107" s="101">
        <f t="shared" si="66"/>
        <v>0</v>
      </c>
      <c r="S107" s="102">
        <v>0</v>
      </c>
      <c r="T107" s="102">
        <v>0</v>
      </c>
      <c r="U107" s="102">
        <v>0</v>
      </c>
      <c r="V107" s="102">
        <v>0</v>
      </c>
    </row>
    <row r="108" spans="1:22" ht="15.75" x14ac:dyDescent="0.25">
      <c r="A108" s="1">
        <v>2026</v>
      </c>
      <c r="B108" s="1">
        <v>2</v>
      </c>
      <c r="C108" s="3">
        <v>46113</v>
      </c>
      <c r="D108" s="3">
        <v>46203</v>
      </c>
      <c r="E108" s="24">
        <v>0</v>
      </c>
      <c r="F108" s="20"/>
      <c r="G108" s="20">
        <f t="shared" si="76"/>
        <v>450000</v>
      </c>
      <c r="H108" s="20">
        <f t="shared" si="77"/>
        <v>330089.96999999997</v>
      </c>
      <c r="I108" s="27">
        <f t="shared" si="69"/>
        <v>0.73353326666666663</v>
      </c>
      <c r="J108" s="12">
        <v>0</v>
      </c>
      <c r="K108" s="8"/>
      <c r="L108" s="8">
        <f t="shared" si="81"/>
        <v>29101.000000000004</v>
      </c>
      <c r="M108" s="8">
        <f t="shared" si="78"/>
        <v>26888.49</v>
      </c>
      <c r="N108" s="19">
        <f t="shared" si="79"/>
        <v>0.92397134119102431</v>
      </c>
      <c r="O108" s="16"/>
      <c r="P108" s="2"/>
      <c r="Q108" s="101">
        <f t="shared" si="65"/>
        <v>0</v>
      </c>
      <c r="R108" s="101">
        <f t="shared" si="66"/>
        <v>0</v>
      </c>
      <c r="S108" s="102">
        <v>0</v>
      </c>
      <c r="T108" s="102">
        <v>0</v>
      </c>
      <c r="U108" s="102">
        <v>0</v>
      </c>
      <c r="V108" s="102">
        <v>0</v>
      </c>
    </row>
    <row r="109" spans="1:22" ht="15.75" x14ac:dyDescent="0.25">
      <c r="A109" s="1">
        <v>2026</v>
      </c>
      <c r="B109" s="1">
        <v>3</v>
      </c>
      <c r="C109" s="3">
        <v>46204</v>
      </c>
      <c r="D109" s="3">
        <v>46295</v>
      </c>
      <c r="E109" s="25">
        <v>0</v>
      </c>
      <c r="F109" s="21"/>
      <c r="G109" s="21">
        <f t="shared" si="76"/>
        <v>450000</v>
      </c>
      <c r="H109" s="21">
        <f t="shared" si="77"/>
        <v>330089.96999999997</v>
      </c>
      <c r="I109" s="28">
        <f t="shared" si="69"/>
        <v>0.73353326666666663</v>
      </c>
      <c r="J109" s="13">
        <v>0</v>
      </c>
      <c r="K109" s="5"/>
      <c r="L109" s="5">
        <f t="shared" si="81"/>
        <v>29101.000000000004</v>
      </c>
      <c r="M109" s="5">
        <f t="shared" si="78"/>
        <v>26888.49</v>
      </c>
      <c r="N109" s="19">
        <f t="shared" si="79"/>
        <v>0.92397134119102431</v>
      </c>
      <c r="O109" s="17"/>
      <c r="P109" s="4"/>
      <c r="Q109" s="101">
        <f t="shared" si="65"/>
        <v>0</v>
      </c>
      <c r="R109" s="101">
        <f t="shared" si="66"/>
        <v>0</v>
      </c>
      <c r="S109" s="102">
        <v>0</v>
      </c>
      <c r="T109" s="102">
        <v>0</v>
      </c>
      <c r="U109" s="102">
        <v>0</v>
      </c>
      <c r="V109" s="102">
        <v>0</v>
      </c>
    </row>
    <row r="110" spans="1:22" ht="15.75" x14ac:dyDescent="0.25">
      <c r="A110" s="1">
        <v>2026</v>
      </c>
      <c r="B110" s="1">
        <v>4</v>
      </c>
      <c r="C110" s="3">
        <v>46296</v>
      </c>
      <c r="D110" s="3">
        <v>46387</v>
      </c>
      <c r="E110" s="25">
        <v>0</v>
      </c>
      <c r="F110" s="21"/>
      <c r="G110" s="21">
        <f t="shared" si="76"/>
        <v>450000</v>
      </c>
      <c r="H110" s="21">
        <f t="shared" si="77"/>
        <v>330089.96999999997</v>
      </c>
      <c r="I110" s="28">
        <f t="shared" si="69"/>
        <v>0.73353326666666663</v>
      </c>
      <c r="J110" s="13">
        <v>0</v>
      </c>
      <c r="K110" s="5"/>
      <c r="L110" s="5">
        <f t="shared" si="81"/>
        <v>29101.000000000004</v>
      </c>
      <c r="M110" s="5">
        <f t="shared" si="78"/>
        <v>26888.49</v>
      </c>
      <c r="N110" s="19">
        <f t="shared" si="79"/>
        <v>0.92397134119102431</v>
      </c>
      <c r="O110" s="17"/>
      <c r="P110" s="4"/>
      <c r="Q110" s="101">
        <f t="shared" si="65"/>
        <v>0</v>
      </c>
      <c r="R110" s="101">
        <f t="shared" si="66"/>
        <v>0</v>
      </c>
      <c r="S110" s="102">
        <v>0</v>
      </c>
      <c r="T110" s="102">
        <v>0</v>
      </c>
      <c r="U110" s="102">
        <v>0</v>
      </c>
      <c r="V110" s="102">
        <v>0</v>
      </c>
    </row>
    <row r="111" spans="1:22" ht="15.75" x14ac:dyDescent="0.25">
      <c r="A111" s="1">
        <v>2027</v>
      </c>
      <c r="B111" s="1">
        <v>1</v>
      </c>
      <c r="C111" s="3">
        <v>46388</v>
      </c>
      <c r="D111" s="3">
        <v>46477</v>
      </c>
      <c r="E111" s="25">
        <v>0</v>
      </c>
      <c r="F111" s="21"/>
      <c r="G111" s="21">
        <f t="shared" si="76"/>
        <v>450000</v>
      </c>
      <c r="H111" s="21">
        <f t="shared" si="77"/>
        <v>330089.96999999997</v>
      </c>
      <c r="I111" s="28">
        <f t="shared" si="69"/>
        <v>0.73353326666666663</v>
      </c>
      <c r="J111" s="13">
        <v>0</v>
      </c>
      <c r="K111" s="5"/>
      <c r="L111" s="5">
        <f t="shared" si="81"/>
        <v>29101.000000000004</v>
      </c>
      <c r="M111" s="5">
        <f t="shared" si="78"/>
        <v>26888.49</v>
      </c>
      <c r="N111" s="19">
        <f t="shared" si="79"/>
        <v>0.92397134119102431</v>
      </c>
      <c r="O111" s="17"/>
      <c r="P111" s="4"/>
      <c r="Q111" s="101">
        <f t="shared" si="65"/>
        <v>0</v>
      </c>
      <c r="R111" s="101">
        <f t="shared" si="66"/>
        <v>0</v>
      </c>
      <c r="S111" s="102">
        <v>0</v>
      </c>
      <c r="T111" s="102">
        <v>0</v>
      </c>
      <c r="U111" s="102">
        <v>0</v>
      </c>
      <c r="V111" s="102">
        <v>0</v>
      </c>
    </row>
    <row r="112" spans="1:22" ht="15.75" x14ac:dyDescent="0.25">
      <c r="A112" s="1">
        <v>2027</v>
      </c>
      <c r="B112" s="1">
        <v>2</v>
      </c>
      <c r="C112" s="3">
        <v>46478</v>
      </c>
      <c r="D112" s="3">
        <v>46568</v>
      </c>
      <c r="E112" s="25">
        <v>0</v>
      </c>
      <c r="F112" s="21"/>
      <c r="G112" s="21">
        <f t="shared" si="76"/>
        <v>450000</v>
      </c>
      <c r="H112" s="21">
        <f t="shared" si="77"/>
        <v>330089.96999999997</v>
      </c>
      <c r="I112" s="28">
        <f t="shared" si="69"/>
        <v>0.73353326666666663</v>
      </c>
      <c r="J112" s="13">
        <v>0</v>
      </c>
      <c r="K112" s="5"/>
      <c r="L112" s="5">
        <f t="shared" si="81"/>
        <v>29101.000000000004</v>
      </c>
      <c r="M112" s="5">
        <f t="shared" si="78"/>
        <v>26888.49</v>
      </c>
      <c r="N112" s="19">
        <f t="shared" si="79"/>
        <v>0.92397134119102431</v>
      </c>
      <c r="O112" s="17"/>
      <c r="P112" s="4"/>
      <c r="Q112" s="101">
        <f t="shared" si="65"/>
        <v>0</v>
      </c>
      <c r="R112" s="101">
        <f t="shared" si="66"/>
        <v>0</v>
      </c>
      <c r="S112" s="102">
        <v>0</v>
      </c>
      <c r="T112" s="102">
        <v>0</v>
      </c>
      <c r="U112" s="102">
        <v>0</v>
      </c>
      <c r="V112" s="102">
        <v>0</v>
      </c>
    </row>
    <row r="113" spans="1:32" ht="15.75" x14ac:dyDescent="0.25">
      <c r="A113" s="1">
        <v>2027</v>
      </c>
      <c r="B113" s="1">
        <v>3</v>
      </c>
      <c r="C113" s="3">
        <v>46569</v>
      </c>
      <c r="D113" s="3">
        <v>46660</v>
      </c>
      <c r="E113" s="25">
        <v>0</v>
      </c>
      <c r="F113" s="21"/>
      <c r="G113" s="21">
        <f t="shared" si="76"/>
        <v>450000</v>
      </c>
      <c r="H113" s="21">
        <f t="shared" si="77"/>
        <v>330089.96999999997</v>
      </c>
      <c r="I113" s="28">
        <f t="shared" si="69"/>
        <v>0.73353326666666663</v>
      </c>
      <c r="J113" s="13">
        <v>0</v>
      </c>
      <c r="K113" s="5"/>
      <c r="L113" s="5">
        <f t="shared" si="81"/>
        <v>29101.000000000004</v>
      </c>
      <c r="M113" s="5">
        <f t="shared" si="78"/>
        <v>26888.49</v>
      </c>
      <c r="N113" s="19">
        <f t="shared" si="79"/>
        <v>0.92397134119102431</v>
      </c>
      <c r="O113" s="17"/>
      <c r="P113" s="4"/>
      <c r="Q113" s="101">
        <f t="shared" si="65"/>
        <v>0</v>
      </c>
      <c r="R113" s="101">
        <f t="shared" si="66"/>
        <v>0</v>
      </c>
      <c r="S113" s="102">
        <v>0</v>
      </c>
      <c r="T113" s="102">
        <v>0</v>
      </c>
      <c r="U113" s="102">
        <v>0</v>
      </c>
      <c r="V113" s="102">
        <v>0</v>
      </c>
    </row>
    <row r="114" spans="1:32" ht="15.75" x14ac:dyDescent="0.25">
      <c r="A114" s="1">
        <v>2027</v>
      </c>
      <c r="B114" s="1">
        <v>4</v>
      </c>
      <c r="C114" s="3">
        <v>46661</v>
      </c>
      <c r="D114" s="3">
        <v>46752</v>
      </c>
      <c r="E114" s="25">
        <v>0</v>
      </c>
      <c r="F114" s="21"/>
      <c r="G114" s="21">
        <f t="shared" si="76"/>
        <v>450000</v>
      </c>
      <c r="H114" s="21">
        <f t="shared" si="77"/>
        <v>330089.96999999997</v>
      </c>
      <c r="I114" s="28">
        <f t="shared" si="69"/>
        <v>0.73353326666666663</v>
      </c>
      <c r="J114" s="13">
        <v>0</v>
      </c>
      <c r="K114" s="5"/>
      <c r="L114" s="5">
        <f t="shared" si="81"/>
        <v>29101.000000000004</v>
      </c>
      <c r="M114" s="5">
        <f t="shared" si="78"/>
        <v>26888.49</v>
      </c>
      <c r="N114" s="19">
        <f t="shared" si="79"/>
        <v>0.92397134119102431</v>
      </c>
      <c r="O114" s="17"/>
      <c r="P114" s="4"/>
      <c r="Q114" s="101">
        <f t="shared" si="65"/>
        <v>0</v>
      </c>
      <c r="R114" s="101">
        <f t="shared" si="66"/>
        <v>0</v>
      </c>
      <c r="S114" s="102">
        <v>0</v>
      </c>
      <c r="T114" s="102">
        <v>0</v>
      </c>
      <c r="U114" s="102">
        <v>0</v>
      </c>
      <c r="V114" s="102">
        <v>0</v>
      </c>
    </row>
    <row r="115" spans="1:32" ht="15.75" x14ac:dyDescent="0.25">
      <c r="A115" s="1">
        <v>2028</v>
      </c>
      <c r="B115" s="1">
        <v>1</v>
      </c>
      <c r="C115" s="3">
        <v>46753</v>
      </c>
      <c r="D115" s="3">
        <v>46843</v>
      </c>
      <c r="E115" s="25">
        <v>0</v>
      </c>
      <c r="F115" s="21"/>
      <c r="G115" s="21">
        <f t="shared" si="76"/>
        <v>450000</v>
      </c>
      <c r="H115" s="21">
        <f t="shared" si="77"/>
        <v>330089.96999999997</v>
      </c>
      <c r="I115" s="28">
        <f>H115/G115</f>
        <v>0.73353326666666663</v>
      </c>
      <c r="J115" s="13">
        <v>0</v>
      </c>
      <c r="K115" s="5"/>
      <c r="L115" s="5">
        <f t="shared" si="81"/>
        <v>29101.000000000004</v>
      </c>
      <c r="M115" s="5">
        <f t="shared" si="78"/>
        <v>26888.49</v>
      </c>
      <c r="N115" s="19">
        <f t="shared" si="79"/>
        <v>0.92397134119102431</v>
      </c>
      <c r="O115" s="17"/>
      <c r="P115" s="4"/>
      <c r="Q115" s="101">
        <f t="shared" si="65"/>
        <v>0</v>
      </c>
      <c r="R115" s="101">
        <f t="shared" si="66"/>
        <v>0</v>
      </c>
      <c r="S115" s="102">
        <v>0</v>
      </c>
      <c r="T115" s="102">
        <v>0</v>
      </c>
      <c r="U115" s="102">
        <v>0</v>
      </c>
      <c r="V115" s="102">
        <v>0</v>
      </c>
    </row>
    <row r="116" spans="1:32" ht="15.75" x14ac:dyDescent="0.25">
      <c r="A116" s="1">
        <v>2028</v>
      </c>
      <c r="B116" s="1">
        <v>2</v>
      </c>
      <c r="C116" s="3">
        <v>46844</v>
      </c>
      <c r="D116" s="3">
        <v>46934</v>
      </c>
      <c r="E116" s="25">
        <v>0</v>
      </c>
      <c r="F116" s="21"/>
      <c r="G116" s="21">
        <f t="shared" si="76"/>
        <v>450000</v>
      </c>
      <c r="H116" s="21">
        <f t="shared" si="77"/>
        <v>330089.96999999997</v>
      </c>
      <c r="I116" s="28">
        <f t="shared" ref="I116:I117" si="82">H116/G116</f>
        <v>0.73353326666666663</v>
      </c>
      <c r="J116" s="13">
        <v>0</v>
      </c>
      <c r="K116" s="5"/>
      <c r="L116" s="5">
        <f t="shared" si="81"/>
        <v>29101.000000000004</v>
      </c>
      <c r="M116" s="5">
        <f t="shared" si="78"/>
        <v>26888.49</v>
      </c>
      <c r="N116" s="19">
        <f t="shared" si="79"/>
        <v>0.92397134119102431</v>
      </c>
      <c r="O116" s="17"/>
      <c r="P116" s="4"/>
      <c r="Q116" s="101">
        <f t="shared" si="65"/>
        <v>0</v>
      </c>
      <c r="R116" s="101">
        <f t="shared" si="66"/>
        <v>0</v>
      </c>
      <c r="S116" s="102">
        <v>0</v>
      </c>
      <c r="T116" s="102">
        <v>0</v>
      </c>
      <c r="U116" s="102">
        <v>0</v>
      </c>
      <c r="V116" s="102">
        <v>0</v>
      </c>
    </row>
    <row r="117" spans="1:32" ht="15.75" x14ac:dyDescent="0.25">
      <c r="A117" s="1">
        <v>2028</v>
      </c>
      <c r="B117" s="1">
        <v>3</v>
      </c>
      <c r="C117" s="3">
        <v>46935</v>
      </c>
      <c r="D117" s="3">
        <v>47026</v>
      </c>
      <c r="E117" s="25">
        <v>0</v>
      </c>
      <c r="F117" s="21"/>
      <c r="G117" s="21">
        <f t="shared" si="76"/>
        <v>450000</v>
      </c>
      <c r="H117" s="21">
        <f>SUM(H116+F117)</f>
        <v>330089.96999999997</v>
      </c>
      <c r="I117" s="28">
        <f t="shared" si="82"/>
        <v>0.73353326666666663</v>
      </c>
      <c r="J117" s="13">
        <v>0</v>
      </c>
      <c r="K117" s="18"/>
      <c r="L117" s="18">
        <f t="shared" si="81"/>
        <v>29101.000000000004</v>
      </c>
      <c r="M117" s="18">
        <f t="shared" si="78"/>
        <v>26888.49</v>
      </c>
      <c r="N117" s="19">
        <f t="shared" si="79"/>
        <v>0.92397134119102431</v>
      </c>
      <c r="O117" s="17"/>
      <c r="P117" s="4"/>
      <c r="Q117" s="101">
        <f t="shared" si="65"/>
        <v>0</v>
      </c>
      <c r="R117" s="101">
        <f t="shared" si="66"/>
        <v>0</v>
      </c>
      <c r="S117" s="102">
        <v>0</v>
      </c>
      <c r="T117" s="102">
        <v>0</v>
      </c>
      <c r="U117" s="102">
        <v>0</v>
      </c>
      <c r="V117" s="102">
        <v>0</v>
      </c>
    </row>
    <row r="118" spans="1:32" ht="15.75" thickBot="1" x14ac:dyDescent="0.3">
      <c r="A118" s="40" t="s">
        <v>12</v>
      </c>
      <c r="B118" s="40"/>
      <c r="C118" s="40"/>
      <c r="D118" s="41"/>
      <c r="E118" s="42">
        <v>450000</v>
      </c>
      <c r="F118" s="38">
        <f>SUM(F94:F117)</f>
        <v>330089.96999999997</v>
      </c>
      <c r="G118" s="38">
        <f>G117</f>
        <v>450000</v>
      </c>
      <c r="H118" s="39">
        <f>H117</f>
        <v>330089.96999999997</v>
      </c>
      <c r="I118" s="49">
        <f>H118/G118</f>
        <v>0.73353326666666663</v>
      </c>
      <c r="J118" s="43">
        <v>29101</v>
      </c>
      <c r="K118" s="50">
        <f>SUM(K94:K117)</f>
        <v>26888.49</v>
      </c>
      <c r="L118" s="44">
        <f>L117</f>
        <v>29101.000000000004</v>
      </c>
      <c r="M118" s="45">
        <f>M117</f>
        <v>26888.49</v>
      </c>
      <c r="N118" s="46">
        <f>M118/L118</f>
        <v>0.92397134119102431</v>
      </c>
      <c r="O118" s="47">
        <f>SUM(O94:O117)</f>
        <v>5</v>
      </c>
      <c r="P118" s="47">
        <f>SUM(P94:P117)</f>
        <v>0</v>
      </c>
      <c r="Q118" s="101">
        <f t="shared" si="65"/>
        <v>5</v>
      </c>
      <c r="R118" s="101">
        <f t="shared" si="66"/>
        <v>0</v>
      </c>
      <c r="S118" s="102">
        <v>0</v>
      </c>
      <c r="T118" s="102">
        <v>0</v>
      </c>
      <c r="U118" s="102">
        <v>0</v>
      </c>
      <c r="V118" s="102">
        <v>0</v>
      </c>
    </row>
    <row r="119" spans="1:32" ht="15.75" thickTop="1" x14ac:dyDescent="0.25"/>
    <row r="121" spans="1:32" x14ac:dyDescent="0.25">
      <c r="A121" s="181" t="s">
        <v>38</v>
      </c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181"/>
    </row>
    <row r="122" spans="1:32" ht="15.75" thickBot="1" x14ac:dyDescent="0.3">
      <c r="A122" s="170" t="s">
        <v>0</v>
      </c>
      <c r="B122" s="171"/>
      <c r="C122" s="171"/>
      <c r="D122" s="171"/>
      <c r="E122" s="172" t="s">
        <v>39</v>
      </c>
      <c r="F122" s="172"/>
      <c r="G122" s="172"/>
      <c r="H122" s="172"/>
      <c r="I122" s="173"/>
      <c r="J122" s="174" t="s">
        <v>40</v>
      </c>
      <c r="K122" s="175"/>
      <c r="L122" s="175"/>
      <c r="M122" s="175"/>
      <c r="N122" s="176"/>
      <c r="O122" s="174" t="s">
        <v>29</v>
      </c>
      <c r="P122" s="175"/>
      <c r="Q122" s="175"/>
      <c r="R122" s="175"/>
      <c r="S122" s="176"/>
      <c r="T122" s="174" t="s">
        <v>30</v>
      </c>
      <c r="U122" s="175"/>
      <c r="V122" s="175"/>
      <c r="W122" s="175"/>
      <c r="X122" s="176"/>
      <c r="Y122" s="14"/>
      <c r="Z122" s="7"/>
      <c r="AA122" s="185" t="s">
        <v>77</v>
      </c>
      <c r="AB122" s="185"/>
      <c r="AC122" s="185"/>
      <c r="AD122" s="185"/>
      <c r="AE122" s="185"/>
      <c r="AF122" s="185"/>
    </row>
    <row r="123" spans="1:32" ht="120.75" thickTop="1" x14ac:dyDescent="0.25">
      <c r="A123" s="9" t="s">
        <v>1</v>
      </c>
      <c r="B123" s="9" t="s">
        <v>2</v>
      </c>
      <c r="C123" s="9" t="s">
        <v>3</v>
      </c>
      <c r="D123" s="11" t="s">
        <v>9</v>
      </c>
      <c r="E123" s="22" t="s">
        <v>4</v>
      </c>
      <c r="F123" s="23" t="s">
        <v>6</v>
      </c>
      <c r="G123" s="23" t="s">
        <v>5</v>
      </c>
      <c r="H123" s="23" t="s">
        <v>7</v>
      </c>
      <c r="I123" s="26" t="s">
        <v>8</v>
      </c>
      <c r="J123" s="29" t="s">
        <v>4</v>
      </c>
      <c r="K123" s="30" t="s">
        <v>6</v>
      </c>
      <c r="L123" s="30" t="s">
        <v>5</v>
      </c>
      <c r="M123" s="30" t="s">
        <v>7</v>
      </c>
      <c r="N123" s="31" t="s">
        <v>8</v>
      </c>
      <c r="O123" s="29" t="s">
        <v>4</v>
      </c>
      <c r="P123" s="30" t="s">
        <v>6</v>
      </c>
      <c r="Q123" s="30" t="s">
        <v>5</v>
      </c>
      <c r="R123" s="30" t="s">
        <v>7</v>
      </c>
      <c r="S123" s="31" t="s">
        <v>8</v>
      </c>
      <c r="T123" s="29" t="s">
        <v>4</v>
      </c>
      <c r="U123" s="30" t="s">
        <v>6</v>
      </c>
      <c r="V123" s="30" t="s">
        <v>5</v>
      </c>
      <c r="W123" s="30" t="s">
        <v>7</v>
      </c>
      <c r="X123" s="31" t="s">
        <v>8</v>
      </c>
      <c r="Y123" s="15" t="s">
        <v>10</v>
      </c>
      <c r="Z123" s="10" t="s">
        <v>11</v>
      </c>
      <c r="AA123" s="113" t="s">
        <v>78</v>
      </c>
      <c r="AB123" s="113" t="s">
        <v>79</v>
      </c>
      <c r="AC123" s="113" t="s">
        <v>80</v>
      </c>
      <c r="AD123" s="113" t="s">
        <v>81</v>
      </c>
      <c r="AE123" s="113" t="s">
        <v>82</v>
      </c>
      <c r="AF123" s="113" t="s">
        <v>83</v>
      </c>
    </row>
    <row r="124" spans="1:32" ht="15.75" x14ac:dyDescent="0.25">
      <c r="A124" s="68">
        <v>2022</v>
      </c>
      <c r="B124" s="68">
        <v>4</v>
      </c>
      <c r="C124" s="69">
        <v>44835</v>
      </c>
      <c r="D124" s="69">
        <v>44926</v>
      </c>
      <c r="E124" s="70">
        <v>0</v>
      </c>
      <c r="F124" s="70">
        <v>0</v>
      </c>
      <c r="G124" s="70">
        <v>0</v>
      </c>
      <c r="H124" s="70">
        <v>0</v>
      </c>
      <c r="I124" s="71">
        <v>0</v>
      </c>
      <c r="J124" s="70">
        <v>0</v>
      </c>
      <c r="K124" s="70">
        <v>0</v>
      </c>
      <c r="L124" s="70">
        <v>0</v>
      </c>
      <c r="M124" s="70">
        <v>0</v>
      </c>
      <c r="N124" s="71">
        <v>0</v>
      </c>
      <c r="O124" s="70">
        <v>0</v>
      </c>
      <c r="P124" s="70">
        <v>0</v>
      </c>
      <c r="Q124" s="70">
        <v>0</v>
      </c>
      <c r="R124" s="70">
        <v>0</v>
      </c>
      <c r="S124" s="71">
        <v>0</v>
      </c>
      <c r="T124" s="70">
        <v>0</v>
      </c>
      <c r="U124" s="70">
        <v>0</v>
      </c>
      <c r="V124" s="70">
        <v>0</v>
      </c>
      <c r="W124" s="70">
        <v>0</v>
      </c>
      <c r="X124" s="71">
        <v>0</v>
      </c>
      <c r="Y124" s="72">
        <v>0</v>
      </c>
      <c r="Z124" s="73">
        <v>0</v>
      </c>
      <c r="AA124" s="102">
        <f t="shared" ref="AA124:AF124" si="83">Y124</f>
        <v>0</v>
      </c>
      <c r="AB124" s="102">
        <f t="shared" si="83"/>
        <v>0</v>
      </c>
      <c r="AC124" s="102">
        <f t="shared" si="83"/>
        <v>0</v>
      </c>
      <c r="AD124" s="102">
        <f t="shared" si="83"/>
        <v>0</v>
      </c>
      <c r="AE124" s="102">
        <f t="shared" si="83"/>
        <v>0</v>
      </c>
      <c r="AF124" s="102">
        <f t="shared" si="83"/>
        <v>0</v>
      </c>
    </row>
    <row r="125" spans="1:32" ht="15.75" x14ac:dyDescent="0.25">
      <c r="A125" s="68">
        <v>2023</v>
      </c>
      <c r="B125" s="68">
        <v>1</v>
      </c>
      <c r="C125" s="69">
        <v>44927</v>
      </c>
      <c r="D125" s="69">
        <v>45016</v>
      </c>
      <c r="E125" s="70">
        <v>0</v>
      </c>
      <c r="F125" s="70">
        <v>0</v>
      </c>
      <c r="G125" s="70">
        <v>0</v>
      </c>
      <c r="H125" s="70">
        <v>0</v>
      </c>
      <c r="I125" s="71">
        <v>0</v>
      </c>
      <c r="J125" s="70">
        <v>0</v>
      </c>
      <c r="K125" s="70">
        <v>0</v>
      </c>
      <c r="L125" s="70">
        <v>0</v>
      </c>
      <c r="M125" s="70">
        <v>0</v>
      </c>
      <c r="N125" s="71">
        <v>0</v>
      </c>
      <c r="O125" s="70">
        <v>0</v>
      </c>
      <c r="P125" s="70">
        <v>0</v>
      </c>
      <c r="Q125" s="70">
        <v>0</v>
      </c>
      <c r="R125" s="70">
        <v>0</v>
      </c>
      <c r="S125" s="71">
        <v>0</v>
      </c>
      <c r="T125" s="70">
        <v>0</v>
      </c>
      <c r="U125" s="70">
        <v>0</v>
      </c>
      <c r="V125" s="70">
        <v>0</v>
      </c>
      <c r="W125" s="70">
        <v>0</v>
      </c>
      <c r="X125" s="71">
        <v>0</v>
      </c>
      <c r="Y125" s="72">
        <v>0</v>
      </c>
      <c r="Z125" s="73">
        <v>0</v>
      </c>
      <c r="AA125" s="102">
        <f t="shared" ref="AA125:AA148" si="84">Y125</f>
        <v>0</v>
      </c>
      <c r="AB125" s="102">
        <f t="shared" ref="AB125:AB148" si="85">Z125</f>
        <v>0</v>
      </c>
      <c r="AC125" s="102">
        <f t="shared" ref="AC125:AC127" si="86">AA125</f>
        <v>0</v>
      </c>
      <c r="AD125" s="102">
        <f t="shared" ref="AD125:AD133" si="87">AB125</f>
        <v>0</v>
      </c>
      <c r="AE125" s="102">
        <f t="shared" ref="AE125:AE127" si="88">AC125</f>
        <v>0</v>
      </c>
      <c r="AF125" s="102">
        <f t="shared" ref="AF125:AF133" si="89">AD125</f>
        <v>0</v>
      </c>
    </row>
    <row r="126" spans="1:32" s="134" customFormat="1" ht="15.75" x14ac:dyDescent="0.25">
      <c r="A126" s="115">
        <v>2023</v>
      </c>
      <c r="B126" s="115">
        <v>2</v>
      </c>
      <c r="C126" s="116">
        <v>45017</v>
      </c>
      <c r="D126" s="116">
        <v>45107</v>
      </c>
      <c r="E126" s="126">
        <v>0</v>
      </c>
      <c r="F126" s="118">
        <v>0</v>
      </c>
      <c r="G126" s="118">
        <f>E126</f>
        <v>0</v>
      </c>
      <c r="H126" s="118">
        <f>SUM(F126+0)</f>
        <v>0</v>
      </c>
      <c r="I126" s="127">
        <v>0</v>
      </c>
      <c r="J126" s="128">
        <v>0</v>
      </c>
      <c r="K126" s="129">
        <v>0</v>
      </c>
      <c r="L126" s="130">
        <f>J126</f>
        <v>0</v>
      </c>
      <c r="M126" s="129">
        <f>SUM(K126+0)</f>
        <v>0</v>
      </c>
      <c r="N126" s="131">
        <v>0</v>
      </c>
      <c r="O126" s="128">
        <v>0</v>
      </c>
      <c r="P126" s="129">
        <v>0</v>
      </c>
      <c r="Q126" s="130">
        <f>O126</f>
        <v>0</v>
      </c>
      <c r="R126" s="129">
        <f>SUM(P126+0)</f>
        <v>0</v>
      </c>
      <c r="S126" s="131">
        <v>0</v>
      </c>
      <c r="T126" s="128"/>
      <c r="U126" s="129"/>
      <c r="V126" s="130">
        <f>T126</f>
        <v>0</v>
      </c>
      <c r="W126" s="129">
        <f>SUM(U126+0)</f>
        <v>0</v>
      </c>
      <c r="X126" s="131">
        <v>0</v>
      </c>
      <c r="Y126" s="132">
        <v>0</v>
      </c>
      <c r="Z126" s="133">
        <v>0</v>
      </c>
      <c r="AA126" s="114">
        <f t="shared" si="84"/>
        <v>0</v>
      </c>
      <c r="AB126" s="114">
        <f t="shared" si="85"/>
        <v>0</v>
      </c>
      <c r="AC126" s="114">
        <f t="shared" si="86"/>
        <v>0</v>
      </c>
      <c r="AD126" s="114">
        <f t="shared" si="87"/>
        <v>0</v>
      </c>
      <c r="AE126" s="114">
        <f t="shared" si="88"/>
        <v>0</v>
      </c>
      <c r="AF126" s="114">
        <f t="shared" si="89"/>
        <v>0</v>
      </c>
    </row>
    <row r="127" spans="1:32" ht="15.75" x14ac:dyDescent="0.25">
      <c r="A127" s="68">
        <v>2023</v>
      </c>
      <c r="B127" s="68">
        <v>3</v>
      </c>
      <c r="C127" s="69">
        <v>45108</v>
      </c>
      <c r="D127" s="69">
        <v>45199</v>
      </c>
      <c r="E127" s="79"/>
      <c r="F127" s="80"/>
      <c r="G127" s="80">
        <f t="shared" ref="G127:G128" si="90">G126+E127</f>
        <v>0</v>
      </c>
      <c r="H127" s="80">
        <f t="shared" ref="H127:H131" si="91">SUM(H126+F127)</f>
        <v>0</v>
      </c>
      <c r="I127" s="81">
        <v>0</v>
      </c>
      <c r="J127" s="82"/>
      <c r="K127" s="83"/>
      <c r="L127" s="83">
        <f>L126+J127</f>
        <v>0</v>
      </c>
      <c r="M127" s="83">
        <f>SUM(M126+K127)</f>
        <v>0</v>
      </c>
      <c r="N127" s="85">
        <v>0</v>
      </c>
      <c r="O127" s="82"/>
      <c r="P127" s="83"/>
      <c r="Q127" s="83">
        <f>Q126+O127</f>
        <v>0</v>
      </c>
      <c r="R127" s="83">
        <f>SUM(R126+P127)</f>
        <v>0</v>
      </c>
      <c r="S127" s="85">
        <v>0</v>
      </c>
      <c r="T127" s="82"/>
      <c r="U127" s="83"/>
      <c r="V127" s="83">
        <f>V126+T127</f>
        <v>0</v>
      </c>
      <c r="W127" s="83">
        <f>SUM(W126+U127)</f>
        <v>0</v>
      </c>
      <c r="X127" s="85">
        <v>0</v>
      </c>
      <c r="Y127" s="72">
        <v>0</v>
      </c>
      <c r="Z127" s="73">
        <v>0</v>
      </c>
      <c r="AA127" s="102">
        <f t="shared" si="84"/>
        <v>0</v>
      </c>
      <c r="AB127" s="102">
        <f t="shared" si="85"/>
        <v>0</v>
      </c>
      <c r="AC127" s="102">
        <f t="shared" si="86"/>
        <v>0</v>
      </c>
      <c r="AD127" s="102">
        <f t="shared" si="87"/>
        <v>0</v>
      </c>
      <c r="AE127" s="102">
        <f t="shared" si="88"/>
        <v>0</v>
      </c>
      <c r="AF127" s="102">
        <f t="shared" si="89"/>
        <v>0</v>
      </c>
    </row>
    <row r="128" spans="1:32" ht="15.75" x14ac:dyDescent="0.25">
      <c r="A128" s="68">
        <v>2023</v>
      </c>
      <c r="B128" s="68">
        <v>4</v>
      </c>
      <c r="C128" s="69">
        <v>45200</v>
      </c>
      <c r="D128" s="69">
        <v>45291</v>
      </c>
      <c r="E128" s="79">
        <f>$E$148/6</f>
        <v>627166.33333333337</v>
      </c>
      <c r="F128" s="80">
        <v>0</v>
      </c>
      <c r="G128" s="80">
        <f t="shared" si="90"/>
        <v>627166.33333333337</v>
      </c>
      <c r="H128" s="80">
        <f t="shared" si="91"/>
        <v>0</v>
      </c>
      <c r="I128" s="81">
        <f t="shared" ref="I128:I144" si="92">H128/G128</f>
        <v>0</v>
      </c>
      <c r="J128" s="82">
        <f>$J$148/6</f>
        <v>35000</v>
      </c>
      <c r="K128" s="83">
        <v>0</v>
      </c>
      <c r="L128" s="83">
        <f t="shared" ref="L128:L131" si="93">L127+J128</f>
        <v>35000</v>
      </c>
      <c r="M128" s="83">
        <f t="shared" ref="M128:M130" si="94">SUM(M127+K128)</f>
        <v>0</v>
      </c>
      <c r="N128" s="85">
        <f t="shared" ref="N128:N131" si="95">M128/L128</f>
        <v>0</v>
      </c>
      <c r="O128" s="82">
        <f>$O$148/6</f>
        <v>184092.33333333334</v>
      </c>
      <c r="P128" s="83">
        <v>0</v>
      </c>
      <c r="Q128" s="83">
        <f t="shared" ref="Q128:Q131" si="96">Q127+O128</f>
        <v>184092.33333333334</v>
      </c>
      <c r="R128" s="83">
        <f t="shared" ref="R128:R130" si="97">SUM(R127+P128)</f>
        <v>0</v>
      </c>
      <c r="S128" s="85">
        <f t="shared" ref="S128:S131" si="98">R128/Q128</f>
        <v>0</v>
      </c>
      <c r="T128" s="82">
        <f>$T$148/6</f>
        <v>3333.3333333333335</v>
      </c>
      <c r="U128" s="83">
        <v>5025</v>
      </c>
      <c r="V128" s="83">
        <f t="shared" ref="V128:V131" si="99">V127+T128</f>
        <v>3333.3333333333335</v>
      </c>
      <c r="W128" s="83">
        <f t="shared" ref="W128:W130" si="100">SUM(W127+U128)</f>
        <v>5025</v>
      </c>
      <c r="X128" s="85">
        <f t="shared" ref="X128:X131" si="101">W128/V128</f>
        <v>1.5074999999999998</v>
      </c>
      <c r="Y128" s="72">
        <v>0</v>
      </c>
      <c r="Z128" s="73">
        <v>0</v>
      </c>
      <c r="AA128" s="102">
        <f t="shared" si="84"/>
        <v>0</v>
      </c>
      <c r="AB128" s="102">
        <f t="shared" si="85"/>
        <v>0</v>
      </c>
      <c r="AC128" s="102">
        <f>AA128</f>
        <v>0</v>
      </c>
      <c r="AD128" s="102">
        <f t="shared" si="87"/>
        <v>0</v>
      </c>
      <c r="AE128" s="102">
        <f>AC128</f>
        <v>0</v>
      </c>
      <c r="AF128" s="102">
        <f t="shared" si="89"/>
        <v>0</v>
      </c>
    </row>
    <row r="129" spans="1:32" ht="15.75" x14ac:dyDescent="0.25">
      <c r="A129" s="68">
        <v>2024</v>
      </c>
      <c r="B129" s="68">
        <v>1</v>
      </c>
      <c r="C129" s="69">
        <v>45292</v>
      </c>
      <c r="D129" s="69">
        <v>45382</v>
      </c>
      <c r="E129" s="79">
        <f t="shared" ref="E129:E133" si="102">$E$148/6</f>
        <v>627166.33333333337</v>
      </c>
      <c r="F129" s="80">
        <v>0</v>
      </c>
      <c r="G129" s="80">
        <f>G128+E129</f>
        <v>1254332.6666666667</v>
      </c>
      <c r="H129" s="80">
        <f t="shared" si="91"/>
        <v>0</v>
      </c>
      <c r="I129" s="81">
        <f t="shared" si="92"/>
        <v>0</v>
      </c>
      <c r="J129" s="82">
        <f t="shared" ref="J129:J133" si="103">$J$148/6</f>
        <v>35000</v>
      </c>
      <c r="K129" s="83">
        <f>24915+14437.5</f>
        <v>39352.5</v>
      </c>
      <c r="L129" s="83">
        <f t="shared" si="93"/>
        <v>70000</v>
      </c>
      <c r="M129" s="83">
        <f t="shared" si="94"/>
        <v>39352.5</v>
      </c>
      <c r="N129" s="85">
        <f t="shared" si="95"/>
        <v>0.56217857142857142</v>
      </c>
      <c r="O129" s="82">
        <f t="shared" ref="O129:O133" si="104">$O$148/6</f>
        <v>184092.33333333334</v>
      </c>
      <c r="P129" s="83">
        <v>0</v>
      </c>
      <c r="Q129" s="83">
        <f t="shared" si="96"/>
        <v>368184.66666666669</v>
      </c>
      <c r="R129" s="83">
        <f t="shared" si="97"/>
        <v>0</v>
      </c>
      <c r="S129" s="85">
        <f t="shared" si="98"/>
        <v>0</v>
      </c>
      <c r="T129" s="82">
        <f t="shared" ref="T129:T133" si="105">$T$148/6</f>
        <v>3333.3333333333335</v>
      </c>
      <c r="U129" s="83">
        <v>8287.5</v>
      </c>
      <c r="V129" s="83">
        <f t="shared" si="99"/>
        <v>6666.666666666667</v>
      </c>
      <c r="W129" s="83">
        <f t="shared" si="100"/>
        <v>13312.5</v>
      </c>
      <c r="X129" s="85">
        <f t="shared" si="101"/>
        <v>1.996875</v>
      </c>
      <c r="Y129" s="72">
        <v>0</v>
      </c>
      <c r="Z129" s="73">
        <v>0</v>
      </c>
      <c r="AA129" s="102">
        <f t="shared" si="84"/>
        <v>0</v>
      </c>
      <c r="AB129" s="102">
        <f t="shared" si="85"/>
        <v>0</v>
      </c>
      <c r="AC129" s="102">
        <f t="shared" ref="AC129:AC148" si="106">AA129</f>
        <v>0</v>
      </c>
      <c r="AD129" s="102">
        <f t="shared" si="87"/>
        <v>0</v>
      </c>
      <c r="AE129" s="102">
        <f t="shared" ref="AE129:AE148" si="107">AC129</f>
        <v>0</v>
      </c>
      <c r="AF129" s="102">
        <f t="shared" si="89"/>
        <v>0</v>
      </c>
    </row>
    <row r="130" spans="1:32" ht="15.75" x14ac:dyDescent="0.25">
      <c r="A130" s="68">
        <v>2024</v>
      </c>
      <c r="B130" s="68">
        <v>2</v>
      </c>
      <c r="C130" s="69">
        <v>45383</v>
      </c>
      <c r="D130" s="69">
        <v>45473</v>
      </c>
      <c r="E130" s="79">
        <f t="shared" si="102"/>
        <v>627166.33333333337</v>
      </c>
      <c r="F130" s="80">
        <v>1085781</v>
      </c>
      <c r="G130" s="80">
        <f t="shared" ref="G130:G131" si="108">G129+E130</f>
        <v>1881499</v>
      </c>
      <c r="H130" s="80">
        <f t="shared" si="91"/>
        <v>1085781</v>
      </c>
      <c r="I130" s="81">
        <f t="shared" si="92"/>
        <v>0.57708295353864125</v>
      </c>
      <c r="J130" s="82">
        <f t="shared" si="103"/>
        <v>35000</v>
      </c>
      <c r="K130" s="83">
        <v>18637.5</v>
      </c>
      <c r="L130" s="83">
        <f t="shared" si="93"/>
        <v>105000</v>
      </c>
      <c r="M130" s="83">
        <f t="shared" si="94"/>
        <v>57990</v>
      </c>
      <c r="N130" s="85">
        <f t="shared" si="95"/>
        <v>0.55228571428571427</v>
      </c>
      <c r="O130" s="82">
        <f t="shared" si="104"/>
        <v>184092.33333333334</v>
      </c>
      <c r="P130" s="83">
        <v>0</v>
      </c>
      <c r="Q130" s="83">
        <f t="shared" si="96"/>
        <v>552277</v>
      </c>
      <c r="R130" s="83">
        <f t="shared" si="97"/>
        <v>0</v>
      </c>
      <c r="S130" s="85">
        <f t="shared" si="98"/>
        <v>0</v>
      </c>
      <c r="T130" s="82">
        <f t="shared" si="105"/>
        <v>3333.3333333333335</v>
      </c>
      <c r="U130" s="83">
        <v>1800</v>
      </c>
      <c r="V130" s="83">
        <f t="shared" si="99"/>
        <v>10000</v>
      </c>
      <c r="W130" s="83">
        <f t="shared" si="100"/>
        <v>15112.5</v>
      </c>
      <c r="X130" s="85">
        <f t="shared" si="101"/>
        <v>1.51125</v>
      </c>
      <c r="Y130" s="72">
        <v>0</v>
      </c>
      <c r="Z130" s="73">
        <v>0</v>
      </c>
      <c r="AA130" s="102">
        <f t="shared" si="84"/>
        <v>0</v>
      </c>
      <c r="AB130" s="102">
        <f t="shared" si="85"/>
        <v>0</v>
      </c>
      <c r="AC130" s="102">
        <f t="shared" si="106"/>
        <v>0</v>
      </c>
      <c r="AD130" s="102">
        <f t="shared" si="87"/>
        <v>0</v>
      </c>
      <c r="AE130" s="102">
        <f t="shared" si="107"/>
        <v>0</v>
      </c>
      <c r="AF130" s="102">
        <f t="shared" si="89"/>
        <v>0</v>
      </c>
    </row>
    <row r="131" spans="1:32" ht="15.75" x14ac:dyDescent="0.25">
      <c r="A131" s="68">
        <v>2024</v>
      </c>
      <c r="B131" s="68">
        <v>3</v>
      </c>
      <c r="C131" s="69">
        <v>45474</v>
      </c>
      <c r="D131" s="69">
        <v>45565</v>
      </c>
      <c r="E131" s="79">
        <f t="shared" si="102"/>
        <v>627166.33333333337</v>
      </c>
      <c r="F131" s="80">
        <v>2266615</v>
      </c>
      <c r="G131" s="80">
        <f t="shared" si="108"/>
        <v>2508665.3333333335</v>
      </c>
      <c r="H131" s="80">
        <f t="shared" si="91"/>
        <v>3352396</v>
      </c>
      <c r="I131" s="81">
        <f t="shared" si="92"/>
        <v>1.3363265141251734</v>
      </c>
      <c r="J131" s="82">
        <f t="shared" si="103"/>
        <v>35000</v>
      </c>
      <c r="K131" s="83">
        <v>24600</v>
      </c>
      <c r="L131" s="83">
        <f t="shared" si="93"/>
        <v>140000</v>
      </c>
      <c r="M131" s="83">
        <f>SUM(M130+K131)</f>
        <v>82590</v>
      </c>
      <c r="N131" s="85">
        <f t="shared" si="95"/>
        <v>0.58992857142857147</v>
      </c>
      <c r="O131" s="82">
        <f t="shared" si="104"/>
        <v>184092.33333333334</v>
      </c>
      <c r="P131" s="83">
        <f>994098.6</f>
        <v>994098.6</v>
      </c>
      <c r="Q131" s="83">
        <f t="shared" si="96"/>
        <v>736369.33333333337</v>
      </c>
      <c r="R131" s="83">
        <f>SUM(R130+P131)</f>
        <v>994098.6</v>
      </c>
      <c r="S131" s="85">
        <f t="shared" si="98"/>
        <v>1.3499999999999999</v>
      </c>
      <c r="T131" s="82">
        <f t="shared" si="105"/>
        <v>3333.3333333333335</v>
      </c>
      <c r="U131" s="83">
        <v>750</v>
      </c>
      <c r="V131" s="83">
        <f t="shared" si="99"/>
        <v>13333.333333333334</v>
      </c>
      <c r="W131" s="83">
        <f>SUM(W130+U131)</f>
        <v>15862.5</v>
      </c>
      <c r="X131" s="85">
        <f t="shared" si="101"/>
        <v>1.1896875</v>
      </c>
      <c r="Y131" s="72">
        <v>0</v>
      </c>
      <c r="Z131" s="73">
        <v>0</v>
      </c>
      <c r="AA131" s="102">
        <f t="shared" si="84"/>
        <v>0</v>
      </c>
      <c r="AB131" s="102">
        <f t="shared" si="85"/>
        <v>0</v>
      </c>
      <c r="AC131" s="102">
        <f t="shared" si="106"/>
        <v>0</v>
      </c>
      <c r="AD131" s="102">
        <f t="shared" si="87"/>
        <v>0</v>
      </c>
      <c r="AE131" s="102">
        <f t="shared" si="107"/>
        <v>0</v>
      </c>
      <c r="AF131" s="102">
        <f t="shared" si="89"/>
        <v>0</v>
      </c>
    </row>
    <row r="132" spans="1:32" ht="15.75" x14ac:dyDescent="0.25">
      <c r="A132" s="1">
        <v>2024</v>
      </c>
      <c r="B132" s="1">
        <v>4</v>
      </c>
      <c r="C132" s="3">
        <v>45566</v>
      </c>
      <c r="D132" s="3">
        <v>45657</v>
      </c>
      <c r="E132" s="24">
        <f t="shared" si="102"/>
        <v>627166.33333333337</v>
      </c>
      <c r="F132" s="20"/>
      <c r="G132" s="20">
        <f>G131+E132</f>
        <v>3135831.666666667</v>
      </c>
      <c r="H132" s="20">
        <f>SUM(H131+F132)</f>
        <v>3352396</v>
      </c>
      <c r="I132" s="27">
        <f t="shared" si="92"/>
        <v>1.0690612113001388</v>
      </c>
      <c r="J132" s="12">
        <f t="shared" si="103"/>
        <v>35000</v>
      </c>
      <c r="K132" s="8"/>
      <c r="L132" s="8">
        <f>L131+J132</f>
        <v>175000</v>
      </c>
      <c r="M132" s="8">
        <f>SUM(M131+K132)</f>
        <v>82590</v>
      </c>
      <c r="N132" s="19">
        <f>M132/L132</f>
        <v>0.47194285714285716</v>
      </c>
      <c r="O132" s="12">
        <f t="shared" si="104"/>
        <v>184092.33333333334</v>
      </c>
      <c r="P132" s="8"/>
      <c r="Q132" s="8">
        <f>Q131+O132</f>
        <v>920461.66666666674</v>
      </c>
      <c r="R132" s="8">
        <f>SUM(R131+P132)</f>
        <v>994098.6</v>
      </c>
      <c r="S132" s="19">
        <f>R132/Q132</f>
        <v>1.0799999999999998</v>
      </c>
      <c r="T132" s="12">
        <f t="shared" si="105"/>
        <v>3333.3333333333335</v>
      </c>
      <c r="U132" s="8"/>
      <c r="V132" s="8">
        <f>V131+T132</f>
        <v>16666.666666666668</v>
      </c>
      <c r="W132" s="8">
        <f>SUM(W131+U132)</f>
        <v>15862.5</v>
      </c>
      <c r="X132" s="19">
        <f>W132/V132</f>
        <v>0.95174999999999998</v>
      </c>
      <c r="Y132" s="16">
        <v>0</v>
      </c>
      <c r="Z132" s="2"/>
      <c r="AA132" s="101">
        <f t="shared" si="84"/>
        <v>0</v>
      </c>
      <c r="AB132" s="101">
        <f t="shared" si="85"/>
        <v>0</v>
      </c>
      <c r="AC132" s="101">
        <f t="shared" si="106"/>
        <v>0</v>
      </c>
      <c r="AD132" s="101">
        <f t="shared" si="87"/>
        <v>0</v>
      </c>
      <c r="AE132" s="101">
        <f t="shared" si="107"/>
        <v>0</v>
      </c>
      <c r="AF132" s="101">
        <f t="shared" si="89"/>
        <v>0</v>
      </c>
    </row>
    <row r="133" spans="1:32" ht="15.75" x14ac:dyDescent="0.25">
      <c r="A133" s="1">
        <v>2025</v>
      </c>
      <c r="B133" s="1">
        <v>1</v>
      </c>
      <c r="C133" s="3">
        <v>45658</v>
      </c>
      <c r="D133" s="3">
        <v>45747</v>
      </c>
      <c r="E133" s="24">
        <f t="shared" si="102"/>
        <v>627166.33333333337</v>
      </c>
      <c r="F133" s="20"/>
      <c r="G133" s="20">
        <f t="shared" ref="G133:G147" si="109">G132+E133</f>
        <v>3762998.0000000005</v>
      </c>
      <c r="H133" s="20">
        <f t="shared" ref="H133:H146" si="110">SUM(H132+F133)</f>
        <v>3352396</v>
      </c>
      <c r="I133" s="27">
        <f t="shared" si="92"/>
        <v>0.89088434275011563</v>
      </c>
      <c r="J133" s="12">
        <f t="shared" si="103"/>
        <v>35000</v>
      </c>
      <c r="K133" s="8"/>
      <c r="L133" s="8">
        <f>L132+J133</f>
        <v>210000</v>
      </c>
      <c r="M133" s="8">
        <f t="shared" ref="M133:M147" si="111">SUM(M132+K133)</f>
        <v>82590</v>
      </c>
      <c r="N133" s="19">
        <f t="shared" ref="N133:N147" si="112">M133/L133</f>
        <v>0.39328571428571429</v>
      </c>
      <c r="O133" s="12">
        <f t="shared" si="104"/>
        <v>184092.33333333334</v>
      </c>
      <c r="P133" s="8"/>
      <c r="Q133" s="8">
        <f>Q132+O133</f>
        <v>1104554</v>
      </c>
      <c r="R133" s="8">
        <f t="shared" ref="R133:R147" si="113">SUM(R132+P133)</f>
        <v>994098.6</v>
      </c>
      <c r="S133" s="19">
        <f t="shared" ref="S133:S147" si="114">R133/Q133</f>
        <v>0.9</v>
      </c>
      <c r="T133" s="12">
        <f t="shared" si="105"/>
        <v>3333.3333333333335</v>
      </c>
      <c r="U133" s="8"/>
      <c r="V133" s="8">
        <f>V132+T133</f>
        <v>20000</v>
      </c>
      <c r="W133" s="8">
        <f t="shared" ref="W133:W147" si="115">SUM(W132+U133)</f>
        <v>15862.5</v>
      </c>
      <c r="X133" s="19">
        <f t="shared" ref="X133:X147" si="116">W133/V133</f>
        <v>0.79312499999999997</v>
      </c>
      <c r="Y133" s="16">
        <v>42</v>
      </c>
      <c r="Z133" s="2"/>
      <c r="AA133" s="101">
        <f t="shared" si="84"/>
        <v>42</v>
      </c>
      <c r="AB133" s="101">
        <f t="shared" si="85"/>
        <v>0</v>
      </c>
      <c r="AC133" s="101">
        <f t="shared" si="106"/>
        <v>42</v>
      </c>
      <c r="AD133" s="101">
        <f t="shared" si="87"/>
        <v>0</v>
      </c>
      <c r="AE133" s="101">
        <f t="shared" si="107"/>
        <v>42</v>
      </c>
      <c r="AF133" s="101">
        <f t="shared" si="89"/>
        <v>0</v>
      </c>
    </row>
    <row r="134" spans="1:32" ht="15.75" x14ac:dyDescent="0.25">
      <c r="A134" s="1">
        <v>2025</v>
      </c>
      <c r="B134" s="1">
        <v>2</v>
      </c>
      <c r="C134" s="3">
        <v>45748</v>
      </c>
      <c r="D134" s="3">
        <v>45838</v>
      </c>
      <c r="E134" s="24">
        <v>0</v>
      </c>
      <c r="F134" s="20"/>
      <c r="G134" s="20">
        <f t="shared" si="109"/>
        <v>3762998.0000000005</v>
      </c>
      <c r="H134" s="20">
        <f t="shared" si="110"/>
        <v>3352396</v>
      </c>
      <c r="I134" s="27">
        <f>H134/G134</f>
        <v>0.89088434275011563</v>
      </c>
      <c r="J134" s="12">
        <v>0</v>
      </c>
      <c r="K134" s="8"/>
      <c r="L134" s="8">
        <f t="shared" ref="L134" si="117">L133+J134</f>
        <v>210000</v>
      </c>
      <c r="M134" s="8">
        <f t="shared" si="111"/>
        <v>82590</v>
      </c>
      <c r="N134" s="19">
        <f t="shared" si="112"/>
        <v>0.39328571428571429</v>
      </c>
      <c r="O134" s="12">
        <v>0</v>
      </c>
      <c r="P134" s="8"/>
      <c r="Q134" s="8">
        <f t="shared" ref="Q134" si="118">Q133+O134</f>
        <v>1104554</v>
      </c>
      <c r="R134" s="8">
        <f t="shared" si="113"/>
        <v>994098.6</v>
      </c>
      <c r="S134" s="19">
        <f t="shared" si="114"/>
        <v>0.9</v>
      </c>
      <c r="T134" s="12">
        <v>0</v>
      </c>
      <c r="U134" s="8"/>
      <c r="V134" s="8">
        <f t="shared" ref="V134" si="119">V133+T134</f>
        <v>20000</v>
      </c>
      <c r="W134" s="8">
        <f t="shared" si="115"/>
        <v>15862.5</v>
      </c>
      <c r="X134" s="19">
        <f t="shared" si="116"/>
        <v>0.79312499999999997</v>
      </c>
      <c r="Y134" s="16"/>
      <c r="Z134" s="2"/>
      <c r="AA134" s="101">
        <f t="shared" si="84"/>
        <v>0</v>
      </c>
      <c r="AB134" s="101">
        <f t="shared" si="85"/>
        <v>0</v>
      </c>
      <c r="AC134" s="101">
        <f t="shared" si="106"/>
        <v>0</v>
      </c>
      <c r="AD134" s="101">
        <f>AB134</f>
        <v>0</v>
      </c>
      <c r="AE134" s="101">
        <f t="shared" si="107"/>
        <v>0</v>
      </c>
      <c r="AF134" s="101">
        <f>AD134</f>
        <v>0</v>
      </c>
    </row>
    <row r="135" spans="1:32" ht="15.75" x14ac:dyDescent="0.25">
      <c r="A135" s="1">
        <v>2025</v>
      </c>
      <c r="B135" s="1">
        <v>3</v>
      </c>
      <c r="C135" s="3">
        <v>45839</v>
      </c>
      <c r="D135" s="3">
        <v>45930</v>
      </c>
      <c r="E135" s="24">
        <v>0</v>
      </c>
      <c r="F135" s="20"/>
      <c r="G135" s="20">
        <f t="shared" si="109"/>
        <v>3762998.0000000005</v>
      </c>
      <c r="H135" s="20">
        <f t="shared" si="110"/>
        <v>3352396</v>
      </c>
      <c r="I135" s="27">
        <f t="shared" si="92"/>
        <v>0.89088434275011563</v>
      </c>
      <c r="J135" s="12">
        <v>0</v>
      </c>
      <c r="K135" s="8"/>
      <c r="L135" s="8">
        <f>L134+J135</f>
        <v>210000</v>
      </c>
      <c r="M135" s="8">
        <f t="shared" si="111"/>
        <v>82590</v>
      </c>
      <c r="N135" s="19">
        <f t="shared" si="112"/>
        <v>0.39328571428571429</v>
      </c>
      <c r="O135" s="12">
        <v>0</v>
      </c>
      <c r="P135" s="8"/>
      <c r="Q135" s="8">
        <f>Q134+O135</f>
        <v>1104554</v>
      </c>
      <c r="R135" s="8">
        <f t="shared" si="113"/>
        <v>994098.6</v>
      </c>
      <c r="S135" s="19">
        <f t="shared" si="114"/>
        <v>0.9</v>
      </c>
      <c r="T135" s="12">
        <v>0</v>
      </c>
      <c r="U135" s="8"/>
      <c r="V135" s="8">
        <f>V134+T135</f>
        <v>20000</v>
      </c>
      <c r="W135" s="8">
        <f t="shared" si="115"/>
        <v>15862.5</v>
      </c>
      <c r="X135" s="19">
        <f t="shared" si="116"/>
        <v>0.79312499999999997</v>
      </c>
      <c r="Y135" s="16"/>
      <c r="Z135" s="2"/>
      <c r="AA135" s="101">
        <f t="shared" si="84"/>
        <v>0</v>
      </c>
      <c r="AB135" s="101">
        <f t="shared" si="85"/>
        <v>0</v>
      </c>
      <c r="AC135" s="101">
        <f t="shared" si="106"/>
        <v>0</v>
      </c>
      <c r="AD135" s="101">
        <f t="shared" ref="AD135:AD148" si="120">AB135</f>
        <v>0</v>
      </c>
      <c r="AE135" s="101">
        <f t="shared" si="107"/>
        <v>0</v>
      </c>
      <c r="AF135" s="101">
        <f t="shared" ref="AF135:AF148" si="121">AD135</f>
        <v>0</v>
      </c>
    </row>
    <row r="136" spans="1:32" ht="15.75" x14ac:dyDescent="0.25">
      <c r="A136" s="1">
        <v>2025</v>
      </c>
      <c r="B136" s="1">
        <v>4</v>
      </c>
      <c r="C136" s="3">
        <v>45931</v>
      </c>
      <c r="D136" s="3">
        <v>46022</v>
      </c>
      <c r="E136" s="24">
        <v>0</v>
      </c>
      <c r="F136" s="20"/>
      <c r="G136" s="20">
        <f t="shared" si="109"/>
        <v>3762998.0000000005</v>
      </c>
      <c r="H136" s="20">
        <f t="shared" si="110"/>
        <v>3352396</v>
      </c>
      <c r="I136" s="27">
        <f t="shared" si="92"/>
        <v>0.89088434275011563</v>
      </c>
      <c r="J136" s="12">
        <v>0</v>
      </c>
      <c r="K136" s="8"/>
      <c r="L136" s="8">
        <f t="shared" ref="L136:L147" si="122">L135+J136</f>
        <v>210000</v>
      </c>
      <c r="M136" s="8">
        <f t="shared" si="111"/>
        <v>82590</v>
      </c>
      <c r="N136" s="19">
        <f t="shared" si="112"/>
        <v>0.39328571428571429</v>
      </c>
      <c r="O136" s="12">
        <v>0</v>
      </c>
      <c r="P136" s="8"/>
      <c r="Q136" s="8">
        <f t="shared" ref="Q136:Q147" si="123">Q135+O136</f>
        <v>1104554</v>
      </c>
      <c r="R136" s="8">
        <f t="shared" si="113"/>
        <v>994098.6</v>
      </c>
      <c r="S136" s="19">
        <f t="shared" si="114"/>
        <v>0.9</v>
      </c>
      <c r="T136" s="12">
        <v>0</v>
      </c>
      <c r="U136" s="8"/>
      <c r="V136" s="8">
        <f t="shared" ref="V136:V147" si="124">V135+T136</f>
        <v>20000</v>
      </c>
      <c r="W136" s="8">
        <f t="shared" si="115"/>
        <v>15862.5</v>
      </c>
      <c r="X136" s="19">
        <f t="shared" si="116"/>
        <v>0.79312499999999997</v>
      </c>
      <c r="Y136" s="16"/>
      <c r="Z136" s="2"/>
      <c r="AA136" s="101">
        <f t="shared" si="84"/>
        <v>0</v>
      </c>
      <c r="AB136" s="101">
        <f t="shared" si="85"/>
        <v>0</v>
      </c>
      <c r="AC136" s="101">
        <f t="shared" si="106"/>
        <v>0</v>
      </c>
      <c r="AD136" s="101">
        <f t="shared" si="120"/>
        <v>0</v>
      </c>
      <c r="AE136" s="101">
        <f t="shared" si="107"/>
        <v>0</v>
      </c>
      <c r="AF136" s="101">
        <f t="shared" si="121"/>
        <v>0</v>
      </c>
    </row>
    <row r="137" spans="1:32" ht="15.75" x14ac:dyDescent="0.25">
      <c r="A137" s="1">
        <v>2026</v>
      </c>
      <c r="B137" s="1">
        <v>1</v>
      </c>
      <c r="C137" s="3">
        <v>46023</v>
      </c>
      <c r="D137" s="3">
        <v>46112</v>
      </c>
      <c r="E137" s="24">
        <v>0</v>
      </c>
      <c r="F137" s="20"/>
      <c r="G137" s="20">
        <f t="shared" si="109"/>
        <v>3762998.0000000005</v>
      </c>
      <c r="H137" s="20">
        <f t="shared" si="110"/>
        <v>3352396</v>
      </c>
      <c r="I137" s="27">
        <f t="shared" si="92"/>
        <v>0.89088434275011563</v>
      </c>
      <c r="J137" s="12">
        <v>0</v>
      </c>
      <c r="K137" s="8"/>
      <c r="L137" s="8">
        <f t="shared" si="122"/>
        <v>210000</v>
      </c>
      <c r="M137" s="8">
        <f t="shared" si="111"/>
        <v>82590</v>
      </c>
      <c r="N137" s="19">
        <f t="shared" si="112"/>
        <v>0.39328571428571429</v>
      </c>
      <c r="O137" s="12">
        <v>0</v>
      </c>
      <c r="P137" s="8"/>
      <c r="Q137" s="8">
        <f t="shared" si="123"/>
        <v>1104554</v>
      </c>
      <c r="R137" s="8">
        <f t="shared" si="113"/>
        <v>994098.6</v>
      </c>
      <c r="S137" s="19">
        <f t="shared" si="114"/>
        <v>0.9</v>
      </c>
      <c r="T137" s="12">
        <v>0</v>
      </c>
      <c r="U137" s="8"/>
      <c r="V137" s="8">
        <f t="shared" si="124"/>
        <v>20000</v>
      </c>
      <c r="W137" s="8">
        <f t="shared" si="115"/>
        <v>15862.5</v>
      </c>
      <c r="X137" s="19">
        <f t="shared" si="116"/>
        <v>0.79312499999999997</v>
      </c>
      <c r="Y137" s="16"/>
      <c r="Z137" s="2"/>
      <c r="AA137" s="101">
        <f t="shared" si="84"/>
        <v>0</v>
      </c>
      <c r="AB137" s="101">
        <f t="shared" si="85"/>
        <v>0</v>
      </c>
      <c r="AC137" s="101">
        <f t="shared" si="106"/>
        <v>0</v>
      </c>
      <c r="AD137" s="101">
        <f t="shared" si="120"/>
        <v>0</v>
      </c>
      <c r="AE137" s="101">
        <f t="shared" si="107"/>
        <v>0</v>
      </c>
      <c r="AF137" s="101">
        <f t="shared" si="121"/>
        <v>0</v>
      </c>
    </row>
    <row r="138" spans="1:32" ht="15.75" x14ac:dyDescent="0.25">
      <c r="A138" s="1">
        <v>2026</v>
      </c>
      <c r="B138" s="1">
        <v>2</v>
      </c>
      <c r="C138" s="3">
        <v>46113</v>
      </c>
      <c r="D138" s="3">
        <v>46203</v>
      </c>
      <c r="E138" s="24">
        <v>0</v>
      </c>
      <c r="F138" s="20"/>
      <c r="G138" s="20">
        <f t="shared" si="109"/>
        <v>3762998.0000000005</v>
      </c>
      <c r="H138" s="20">
        <f t="shared" si="110"/>
        <v>3352396</v>
      </c>
      <c r="I138" s="27">
        <f t="shared" si="92"/>
        <v>0.89088434275011563</v>
      </c>
      <c r="J138" s="12">
        <v>0</v>
      </c>
      <c r="K138" s="8"/>
      <c r="L138" s="8">
        <f t="shared" si="122"/>
        <v>210000</v>
      </c>
      <c r="M138" s="8">
        <f t="shared" si="111"/>
        <v>82590</v>
      </c>
      <c r="N138" s="19">
        <f t="shared" si="112"/>
        <v>0.39328571428571429</v>
      </c>
      <c r="O138" s="12">
        <v>0</v>
      </c>
      <c r="P138" s="8"/>
      <c r="Q138" s="8">
        <f t="shared" si="123"/>
        <v>1104554</v>
      </c>
      <c r="R138" s="8">
        <f t="shared" si="113"/>
        <v>994098.6</v>
      </c>
      <c r="S138" s="19">
        <f t="shared" si="114"/>
        <v>0.9</v>
      </c>
      <c r="T138" s="12">
        <v>0</v>
      </c>
      <c r="U138" s="8"/>
      <c r="V138" s="8">
        <f t="shared" si="124"/>
        <v>20000</v>
      </c>
      <c r="W138" s="8">
        <f t="shared" si="115"/>
        <v>15862.5</v>
      </c>
      <c r="X138" s="19">
        <f t="shared" si="116"/>
        <v>0.79312499999999997</v>
      </c>
      <c r="Y138" s="16"/>
      <c r="Z138" s="2"/>
      <c r="AA138" s="101">
        <f t="shared" si="84"/>
        <v>0</v>
      </c>
      <c r="AB138" s="101">
        <f t="shared" si="85"/>
        <v>0</v>
      </c>
      <c r="AC138" s="101">
        <f t="shared" si="106"/>
        <v>0</v>
      </c>
      <c r="AD138" s="101">
        <f t="shared" si="120"/>
        <v>0</v>
      </c>
      <c r="AE138" s="101">
        <f t="shared" si="107"/>
        <v>0</v>
      </c>
      <c r="AF138" s="101">
        <f t="shared" si="121"/>
        <v>0</v>
      </c>
    </row>
    <row r="139" spans="1:32" ht="15.75" x14ac:dyDescent="0.25">
      <c r="A139" s="1">
        <v>2026</v>
      </c>
      <c r="B139" s="1">
        <v>3</v>
      </c>
      <c r="C139" s="3">
        <v>46204</v>
      </c>
      <c r="D139" s="3">
        <v>46295</v>
      </c>
      <c r="E139" s="25">
        <v>0</v>
      </c>
      <c r="F139" s="21"/>
      <c r="G139" s="21">
        <f t="shared" si="109"/>
        <v>3762998.0000000005</v>
      </c>
      <c r="H139" s="21">
        <f t="shared" si="110"/>
        <v>3352396</v>
      </c>
      <c r="I139" s="28">
        <f t="shared" si="92"/>
        <v>0.89088434275011563</v>
      </c>
      <c r="J139" s="13">
        <v>0</v>
      </c>
      <c r="K139" s="5"/>
      <c r="L139" s="5">
        <f t="shared" si="122"/>
        <v>210000</v>
      </c>
      <c r="M139" s="5">
        <f t="shared" si="111"/>
        <v>82590</v>
      </c>
      <c r="N139" s="19">
        <f t="shared" si="112"/>
        <v>0.39328571428571429</v>
      </c>
      <c r="O139" s="13">
        <v>0</v>
      </c>
      <c r="P139" s="5"/>
      <c r="Q139" s="5">
        <f t="shared" si="123"/>
        <v>1104554</v>
      </c>
      <c r="R139" s="5">
        <f t="shared" si="113"/>
        <v>994098.6</v>
      </c>
      <c r="S139" s="19">
        <f t="shared" si="114"/>
        <v>0.9</v>
      </c>
      <c r="T139" s="13">
        <v>0</v>
      </c>
      <c r="U139" s="5"/>
      <c r="V139" s="5">
        <f t="shared" si="124"/>
        <v>20000</v>
      </c>
      <c r="W139" s="5">
        <f t="shared" si="115"/>
        <v>15862.5</v>
      </c>
      <c r="X139" s="19">
        <f t="shared" si="116"/>
        <v>0.79312499999999997</v>
      </c>
      <c r="Y139" s="17"/>
      <c r="Z139" s="4"/>
      <c r="AA139" s="101">
        <f t="shared" si="84"/>
        <v>0</v>
      </c>
      <c r="AB139" s="101">
        <f t="shared" si="85"/>
        <v>0</v>
      </c>
      <c r="AC139" s="101">
        <f t="shared" si="106"/>
        <v>0</v>
      </c>
      <c r="AD139" s="101">
        <f t="shared" si="120"/>
        <v>0</v>
      </c>
      <c r="AE139" s="101">
        <f t="shared" si="107"/>
        <v>0</v>
      </c>
      <c r="AF139" s="101">
        <f t="shared" si="121"/>
        <v>0</v>
      </c>
    </row>
    <row r="140" spans="1:32" ht="15.75" x14ac:dyDescent="0.25">
      <c r="A140" s="1">
        <v>2026</v>
      </c>
      <c r="B140" s="1">
        <v>4</v>
      </c>
      <c r="C140" s="3">
        <v>46296</v>
      </c>
      <c r="D140" s="3">
        <v>46387</v>
      </c>
      <c r="E140" s="25">
        <v>0</v>
      </c>
      <c r="F140" s="21"/>
      <c r="G140" s="21">
        <f t="shared" si="109"/>
        <v>3762998.0000000005</v>
      </c>
      <c r="H140" s="21">
        <f t="shared" si="110"/>
        <v>3352396</v>
      </c>
      <c r="I140" s="28">
        <f t="shared" si="92"/>
        <v>0.89088434275011563</v>
      </c>
      <c r="J140" s="13">
        <v>0</v>
      </c>
      <c r="K140" s="5"/>
      <c r="L140" s="5">
        <f t="shared" si="122"/>
        <v>210000</v>
      </c>
      <c r="M140" s="5">
        <f t="shared" si="111"/>
        <v>82590</v>
      </c>
      <c r="N140" s="19">
        <f t="shared" si="112"/>
        <v>0.39328571428571429</v>
      </c>
      <c r="O140" s="13">
        <v>0</v>
      </c>
      <c r="P140" s="5"/>
      <c r="Q140" s="5">
        <f t="shared" si="123"/>
        <v>1104554</v>
      </c>
      <c r="R140" s="5">
        <f t="shared" si="113"/>
        <v>994098.6</v>
      </c>
      <c r="S140" s="19">
        <f t="shared" si="114"/>
        <v>0.9</v>
      </c>
      <c r="T140" s="13">
        <v>0</v>
      </c>
      <c r="U140" s="5"/>
      <c r="V140" s="5">
        <f t="shared" si="124"/>
        <v>20000</v>
      </c>
      <c r="W140" s="5">
        <f t="shared" si="115"/>
        <v>15862.5</v>
      </c>
      <c r="X140" s="19">
        <f t="shared" si="116"/>
        <v>0.79312499999999997</v>
      </c>
      <c r="Y140" s="17"/>
      <c r="Z140" s="4"/>
      <c r="AA140" s="101">
        <f t="shared" si="84"/>
        <v>0</v>
      </c>
      <c r="AB140" s="101">
        <f t="shared" si="85"/>
        <v>0</v>
      </c>
      <c r="AC140" s="101">
        <f t="shared" si="106"/>
        <v>0</v>
      </c>
      <c r="AD140" s="101">
        <f t="shared" si="120"/>
        <v>0</v>
      </c>
      <c r="AE140" s="101">
        <f t="shared" si="107"/>
        <v>0</v>
      </c>
      <c r="AF140" s="101">
        <f t="shared" si="121"/>
        <v>0</v>
      </c>
    </row>
    <row r="141" spans="1:32" ht="15.75" x14ac:dyDescent="0.25">
      <c r="A141" s="1">
        <v>2027</v>
      </c>
      <c r="B141" s="1">
        <v>1</v>
      </c>
      <c r="C141" s="3">
        <v>46388</v>
      </c>
      <c r="D141" s="3">
        <v>46477</v>
      </c>
      <c r="E141" s="25">
        <v>0</v>
      </c>
      <c r="F141" s="21"/>
      <c r="G141" s="21">
        <f t="shared" si="109"/>
        <v>3762998.0000000005</v>
      </c>
      <c r="H141" s="21">
        <f t="shared" si="110"/>
        <v>3352396</v>
      </c>
      <c r="I141" s="28">
        <f t="shared" si="92"/>
        <v>0.89088434275011563</v>
      </c>
      <c r="J141" s="13">
        <v>0</v>
      </c>
      <c r="K141" s="5"/>
      <c r="L141" s="5">
        <f t="shared" si="122"/>
        <v>210000</v>
      </c>
      <c r="M141" s="5">
        <f t="shared" si="111"/>
        <v>82590</v>
      </c>
      <c r="N141" s="19">
        <f t="shared" si="112"/>
        <v>0.39328571428571429</v>
      </c>
      <c r="O141" s="13">
        <v>0</v>
      </c>
      <c r="P141" s="5"/>
      <c r="Q141" s="5">
        <f t="shared" si="123"/>
        <v>1104554</v>
      </c>
      <c r="R141" s="5">
        <f t="shared" si="113"/>
        <v>994098.6</v>
      </c>
      <c r="S141" s="19">
        <f t="shared" si="114"/>
        <v>0.9</v>
      </c>
      <c r="T141" s="13">
        <v>0</v>
      </c>
      <c r="U141" s="5"/>
      <c r="V141" s="5">
        <f t="shared" si="124"/>
        <v>20000</v>
      </c>
      <c r="W141" s="5">
        <f t="shared" si="115"/>
        <v>15862.5</v>
      </c>
      <c r="X141" s="19">
        <f t="shared" si="116"/>
        <v>0.79312499999999997</v>
      </c>
      <c r="Y141" s="17"/>
      <c r="Z141" s="4"/>
      <c r="AA141" s="101">
        <f t="shared" si="84"/>
        <v>0</v>
      </c>
      <c r="AB141" s="101">
        <f t="shared" si="85"/>
        <v>0</v>
      </c>
      <c r="AC141" s="101">
        <f t="shared" si="106"/>
        <v>0</v>
      </c>
      <c r="AD141" s="101">
        <f t="shared" si="120"/>
        <v>0</v>
      </c>
      <c r="AE141" s="101">
        <f t="shared" si="107"/>
        <v>0</v>
      </c>
      <c r="AF141" s="101">
        <f t="shared" si="121"/>
        <v>0</v>
      </c>
    </row>
    <row r="142" spans="1:32" ht="15.75" x14ac:dyDescent="0.25">
      <c r="A142" s="1">
        <v>2027</v>
      </c>
      <c r="B142" s="1">
        <v>2</v>
      </c>
      <c r="C142" s="3">
        <v>46478</v>
      </c>
      <c r="D142" s="3">
        <v>46568</v>
      </c>
      <c r="E142" s="25">
        <v>0</v>
      </c>
      <c r="F142" s="21"/>
      <c r="G142" s="21">
        <f t="shared" si="109"/>
        <v>3762998.0000000005</v>
      </c>
      <c r="H142" s="21">
        <f t="shared" si="110"/>
        <v>3352396</v>
      </c>
      <c r="I142" s="28">
        <f t="shared" si="92"/>
        <v>0.89088434275011563</v>
      </c>
      <c r="J142" s="13">
        <v>0</v>
      </c>
      <c r="K142" s="5"/>
      <c r="L142" s="5">
        <f t="shared" si="122"/>
        <v>210000</v>
      </c>
      <c r="M142" s="5">
        <f t="shared" si="111"/>
        <v>82590</v>
      </c>
      <c r="N142" s="19">
        <f t="shared" si="112"/>
        <v>0.39328571428571429</v>
      </c>
      <c r="O142" s="13">
        <v>0</v>
      </c>
      <c r="P142" s="5"/>
      <c r="Q142" s="5">
        <f t="shared" si="123"/>
        <v>1104554</v>
      </c>
      <c r="R142" s="5">
        <f t="shared" si="113"/>
        <v>994098.6</v>
      </c>
      <c r="S142" s="19">
        <f t="shared" si="114"/>
        <v>0.9</v>
      </c>
      <c r="T142" s="13">
        <v>0</v>
      </c>
      <c r="U142" s="5"/>
      <c r="V142" s="5">
        <f t="shared" si="124"/>
        <v>20000</v>
      </c>
      <c r="W142" s="5">
        <f t="shared" si="115"/>
        <v>15862.5</v>
      </c>
      <c r="X142" s="19">
        <f t="shared" si="116"/>
        <v>0.79312499999999997</v>
      </c>
      <c r="Y142" s="17"/>
      <c r="Z142" s="4"/>
      <c r="AA142" s="101">
        <f t="shared" si="84"/>
        <v>0</v>
      </c>
      <c r="AB142" s="101">
        <f t="shared" si="85"/>
        <v>0</v>
      </c>
      <c r="AC142" s="101">
        <f t="shared" si="106"/>
        <v>0</v>
      </c>
      <c r="AD142" s="101">
        <f t="shared" si="120"/>
        <v>0</v>
      </c>
      <c r="AE142" s="101">
        <f t="shared" si="107"/>
        <v>0</v>
      </c>
      <c r="AF142" s="101">
        <f t="shared" si="121"/>
        <v>0</v>
      </c>
    </row>
    <row r="143" spans="1:32" ht="15.75" x14ac:dyDescent="0.25">
      <c r="A143" s="1">
        <v>2027</v>
      </c>
      <c r="B143" s="1">
        <v>3</v>
      </c>
      <c r="C143" s="3">
        <v>46569</v>
      </c>
      <c r="D143" s="3">
        <v>46660</v>
      </c>
      <c r="E143" s="25">
        <v>0</v>
      </c>
      <c r="F143" s="21"/>
      <c r="G143" s="21">
        <f t="shared" si="109"/>
        <v>3762998.0000000005</v>
      </c>
      <c r="H143" s="21">
        <f t="shared" si="110"/>
        <v>3352396</v>
      </c>
      <c r="I143" s="28">
        <f t="shared" si="92"/>
        <v>0.89088434275011563</v>
      </c>
      <c r="J143" s="13">
        <v>0</v>
      </c>
      <c r="K143" s="5"/>
      <c r="L143" s="5">
        <f t="shared" si="122"/>
        <v>210000</v>
      </c>
      <c r="M143" s="5">
        <f t="shared" si="111"/>
        <v>82590</v>
      </c>
      <c r="N143" s="19">
        <f t="shared" si="112"/>
        <v>0.39328571428571429</v>
      </c>
      <c r="O143" s="13">
        <v>0</v>
      </c>
      <c r="P143" s="5"/>
      <c r="Q143" s="5">
        <f t="shared" si="123"/>
        <v>1104554</v>
      </c>
      <c r="R143" s="5">
        <f t="shared" si="113"/>
        <v>994098.6</v>
      </c>
      <c r="S143" s="19">
        <f t="shared" si="114"/>
        <v>0.9</v>
      </c>
      <c r="T143" s="13">
        <v>0</v>
      </c>
      <c r="U143" s="5"/>
      <c r="V143" s="5">
        <f t="shared" si="124"/>
        <v>20000</v>
      </c>
      <c r="W143" s="5">
        <f t="shared" si="115"/>
        <v>15862.5</v>
      </c>
      <c r="X143" s="19">
        <f t="shared" si="116"/>
        <v>0.79312499999999997</v>
      </c>
      <c r="Y143" s="17"/>
      <c r="Z143" s="4"/>
      <c r="AA143" s="101">
        <f t="shared" si="84"/>
        <v>0</v>
      </c>
      <c r="AB143" s="101">
        <f t="shared" si="85"/>
        <v>0</v>
      </c>
      <c r="AC143" s="101">
        <f t="shared" si="106"/>
        <v>0</v>
      </c>
      <c r="AD143" s="101">
        <f t="shared" si="120"/>
        <v>0</v>
      </c>
      <c r="AE143" s="101">
        <f t="shared" si="107"/>
        <v>0</v>
      </c>
      <c r="AF143" s="101">
        <f t="shared" si="121"/>
        <v>0</v>
      </c>
    </row>
    <row r="144" spans="1:32" ht="15.75" x14ac:dyDescent="0.25">
      <c r="A144" s="1">
        <v>2027</v>
      </c>
      <c r="B144" s="1">
        <v>4</v>
      </c>
      <c r="C144" s="3">
        <v>46661</v>
      </c>
      <c r="D144" s="3">
        <v>46752</v>
      </c>
      <c r="E144" s="25">
        <v>0</v>
      </c>
      <c r="F144" s="21"/>
      <c r="G144" s="21">
        <f t="shared" si="109"/>
        <v>3762998.0000000005</v>
      </c>
      <c r="H144" s="21">
        <f t="shared" si="110"/>
        <v>3352396</v>
      </c>
      <c r="I144" s="28">
        <f t="shared" si="92"/>
        <v>0.89088434275011563</v>
      </c>
      <c r="J144" s="13">
        <v>0</v>
      </c>
      <c r="K144" s="5"/>
      <c r="L144" s="5">
        <f t="shared" si="122"/>
        <v>210000</v>
      </c>
      <c r="M144" s="5">
        <f t="shared" si="111"/>
        <v>82590</v>
      </c>
      <c r="N144" s="19">
        <f t="shared" si="112"/>
        <v>0.39328571428571429</v>
      </c>
      <c r="O144" s="13">
        <v>0</v>
      </c>
      <c r="P144" s="5"/>
      <c r="Q144" s="5">
        <f t="shared" si="123"/>
        <v>1104554</v>
      </c>
      <c r="R144" s="5">
        <f t="shared" si="113"/>
        <v>994098.6</v>
      </c>
      <c r="S144" s="19">
        <f t="shared" si="114"/>
        <v>0.9</v>
      </c>
      <c r="T144" s="13">
        <v>0</v>
      </c>
      <c r="U144" s="5"/>
      <c r="V144" s="5">
        <f t="shared" si="124"/>
        <v>20000</v>
      </c>
      <c r="W144" s="5">
        <f t="shared" si="115"/>
        <v>15862.5</v>
      </c>
      <c r="X144" s="19">
        <f t="shared" si="116"/>
        <v>0.79312499999999997</v>
      </c>
      <c r="Y144" s="17"/>
      <c r="Z144" s="4"/>
      <c r="AA144" s="101">
        <f t="shared" si="84"/>
        <v>0</v>
      </c>
      <c r="AB144" s="101">
        <f t="shared" si="85"/>
        <v>0</v>
      </c>
      <c r="AC144" s="101">
        <f t="shared" si="106"/>
        <v>0</v>
      </c>
      <c r="AD144" s="101">
        <f t="shared" si="120"/>
        <v>0</v>
      </c>
      <c r="AE144" s="101">
        <f t="shared" si="107"/>
        <v>0</v>
      </c>
      <c r="AF144" s="101">
        <f t="shared" si="121"/>
        <v>0</v>
      </c>
    </row>
    <row r="145" spans="1:32" ht="15.75" x14ac:dyDescent="0.25">
      <c r="A145" s="1">
        <v>2028</v>
      </c>
      <c r="B145" s="1">
        <v>1</v>
      </c>
      <c r="C145" s="3">
        <v>46753</v>
      </c>
      <c r="D145" s="3">
        <v>46843</v>
      </c>
      <c r="E145" s="25">
        <v>0</v>
      </c>
      <c r="F145" s="21"/>
      <c r="G145" s="21">
        <f t="shared" si="109"/>
        <v>3762998.0000000005</v>
      </c>
      <c r="H145" s="21">
        <f t="shared" si="110"/>
        <v>3352396</v>
      </c>
      <c r="I145" s="28">
        <f>H145/G145</f>
        <v>0.89088434275011563</v>
      </c>
      <c r="J145" s="13">
        <v>0</v>
      </c>
      <c r="K145" s="5"/>
      <c r="L145" s="5">
        <f t="shared" si="122"/>
        <v>210000</v>
      </c>
      <c r="M145" s="5">
        <f t="shared" si="111"/>
        <v>82590</v>
      </c>
      <c r="N145" s="19">
        <f t="shared" si="112"/>
        <v>0.39328571428571429</v>
      </c>
      <c r="O145" s="13">
        <v>0</v>
      </c>
      <c r="P145" s="5"/>
      <c r="Q145" s="5">
        <f t="shared" si="123"/>
        <v>1104554</v>
      </c>
      <c r="R145" s="5">
        <f t="shared" si="113"/>
        <v>994098.6</v>
      </c>
      <c r="S145" s="19">
        <f t="shared" si="114"/>
        <v>0.9</v>
      </c>
      <c r="T145" s="13">
        <v>0</v>
      </c>
      <c r="U145" s="5"/>
      <c r="V145" s="5">
        <f t="shared" si="124"/>
        <v>20000</v>
      </c>
      <c r="W145" s="5">
        <f t="shared" si="115"/>
        <v>15862.5</v>
      </c>
      <c r="X145" s="19">
        <f t="shared" si="116"/>
        <v>0.79312499999999997</v>
      </c>
      <c r="Y145" s="17"/>
      <c r="Z145" s="4"/>
      <c r="AA145" s="101">
        <f t="shared" si="84"/>
        <v>0</v>
      </c>
      <c r="AB145" s="101">
        <f t="shared" si="85"/>
        <v>0</v>
      </c>
      <c r="AC145" s="101">
        <f t="shared" si="106"/>
        <v>0</v>
      </c>
      <c r="AD145" s="101">
        <f t="shared" si="120"/>
        <v>0</v>
      </c>
      <c r="AE145" s="101">
        <f t="shared" si="107"/>
        <v>0</v>
      </c>
      <c r="AF145" s="101">
        <f t="shared" si="121"/>
        <v>0</v>
      </c>
    </row>
    <row r="146" spans="1:32" ht="15.75" x14ac:dyDescent="0.25">
      <c r="A146" s="1">
        <v>2028</v>
      </c>
      <c r="B146" s="1">
        <v>2</v>
      </c>
      <c r="C146" s="3">
        <v>46844</v>
      </c>
      <c r="D146" s="3">
        <v>46934</v>
      </c>
      <c r="E146" s="25">
        <v>0</v>
      </c>
      <c r="F146" s="21"/>
      <c r="G146" s="21">
        <f t="shared" si="109"/>
        <v>3762998.0000000005</v>
      </c>
      <c r="H146" s="21">
        <f t="shared" si="110"/>
        <v>3352396</v>
      </c>
      <c r="I146" s="28">
        <f t="shared" ref="I146:I147" si="125">H146/G146</f>
        <v>0.89088434275011563</v>
      </c>
      <c r="J146" s="13">
        <v>0</v>
      </c>
      <c r="K146" s="5"/>
      <c r="L146" s="5">
        <f t="shared" si="122"/>
        <v>210000</v>
      </c>
      <c r="M146" s="5">
        <f t="shared" si="111"/>
        <v>82590</v>
      </c>
      <c r="N146" s="19">
        <f t="shared" si="112"/>
        <v>0.39328571428571429</v>
      </c>
      <c r="O146" s="13">
        <v>0</v>
      </c>
      <c r="P146" s="5"/>
      <c r="Q146" s="5">
        <f t="shared" si="123"/>
        <v>1104554</v>
      </c>
      <c r="R146" s="5">
        <f t="shared" si="113"/>
        <v>994098.6</v>
      </c>
      <c r="S146" s="19">
        <f t="shared" si="114"/>
        <v>0.9</v>
      </c>
      <c r="T146" s="13">
        <v>0</v>
      </c>
      <c r="U146" s="5"/>
      <c r="V146" s="5">
        <f t="shared" si="124"/>
        <v>20000</v>
      </c>
      <c r="W146" s="5">
        <f t="shared" si="115"/>
        <v>15862.5</v>
      </c>
      <c r="X146" s="19">
        <f t="shared" si="116"/>
        <v>0.79312499999999997</v>
      </c>
      <c r="Y146" s="17"/>
      <c r="Z146" s="4"/>
      <c r="AA146" s="101">
        <f t="shared" si="84"/>
        <v>0</v>
      </c>
      <c r="AB146" s="101">
        <f t="shared" si="85"/>
        <v>0</v>
      </c>
      <c r="AC146" s="101">
        <f t="shared" si="106"/>
        <v>0</v>
      </c>
      <c r="AD146" s="101">
        <f t="shared" si="120"/>
        <v>0</v>
      </c>
      <c r="AE146" s="101">
        <f t="shared" si="107"/>
        <v>0</v>
      </c>
      <c r="AF146" s="101">
        <f t="shared" si="121"/>
        <v>0</v>
      </c>
    </row>
    <row r="147" spans="1:32" ht="15.75" x14ac:dyDescent="0.25">
      <c r="A147" s="1">
        <v>2028</v>
      </c>
      <c r="B147" s="1">
        <v>3</v>
      </c>
      <c r="C147" s="3">
        <v>46935</v>
      </c>
      <c r="D147" s="3">
        <v>47026</v>
      </c>
      <c r="E147" s="25">
        <v>0</v>
      </c>
      <c r="F147" s="21"/>
      <c r="G147" s="21">
        <f t="shared" si="109"/>
        <v>3762998.0000000005</v>
      </c>
      <c r="H147" s="21">
        <f>SUM(H146+F147)</f>
        <v>3352396</v>
      </c>
      <c r="I147" s="28">
        <f t="shared" si="125"/>
        <v>0.89088434275011563</v>
      </c>
      <c r="J147" s="13">
        <v>0</v>
      </c>
      <c r="K147" s="18"/>
      <c r="L147" s="18">
        <f t="shared" si="122"/>
        <v>210000</v>
      </c>
      <c r="M147" s="18">
        <f t="shared" si="111"/>
        <v>82590</v>
      </c>
      <c r="N147" s="19">
        <f t="shared" si="112"/>
        <v>0.39328571428571429</v>
      </c>
      <c r="O147" s="13">
        <v>0</v>
      </c>
      <c r="P147" s="18"/>
      <c r="Q147" s="18">
        <f t="shared" si="123"/>
        <v>1104554</v>
      </c>
      <c r="R147" s="18">
        <f t="shared" si="113"/>
        <v>994098.6</v>
      </c>
      <c r="S147" s="19">
        <f t="shared" si="114"/>
        <v>0.9</v>
      </c>
      <c r="T147" s="13">
        <v>0</v>
      </c>
      <c r="U147" s="18"/>
      <c r="V147" s="18">
        <f t="shared" si="124"/>
        <v>20000</v>
      </c>
      <c r="W147" s="18">
        <f t="shared" si="115"/>
        <v>15862.5</v>
      </c>
      <c r="X147" s="19">
        <f t="shared" si="116"/>
        <v>0.79312499999999997</v>
      </c>
      <c r="Y147" s="17"/>
      <c r="Z147" s="4"/>
      <c r="AA147" s="101">
        <f t="shared" si="84"/>
        <v>0</v>
      </c>
      <c r="AB147" s="101">
        <f t="shared" si="85"/>
        <v>0</v>
      </c>
      <c r="AC147" s="101">
        <f t="shared" si="106"/>
        <v>0</v>
      </c>
      <c r="AD147" s="101">
        <f t="shared" si="120"/>
        <v>0</v>
      </c>
      <c r="AE147" s="101">
        <f t="shared" si="107"/>
        <v>0</v>
      </c>
      <c r="AF147" s="101">
        <f t="shared" si="121"/>
        <v>0</v>
      </c>
    </row>
    <row r="148" spans="1:32" ht="15.75" thickBot="1" x14ac:dyDescent="0.3">
      <c r="A148" s="40" t="s">
        <v>12</v>
      </c>
      <c r="B148" s="40"/>
      <c r="C148" s="40"/>
      <c r="D148" s="41"/>
      <c r="E148" s="42">
        <f>3762998</f>
        <v>3762998</v>
      </c>
      <c r="F148" s="38">
        <f>SUM(F124:F147)</f>
        <v>3352396</v>
      </c>
      <c r="G148" s="38">
        <f>G147</f>
        <v>3762998.0000000005</v>
      </c>
      <c r="H148" s="39">
        <f>H147</f>
        <v>3352396</v>
      </c>
      <c r="I148" s="49">
        <f>H148/G148</f>
        <v>0.89088434275011563</v>
      </c>
      <c r="J148" s="43">
        <v>210000</v>
      </c>
      <c r="K148" s="50">
        <f>SUM(K124:K147)</f>
        <v>82590</v>
      </c>
      <c r="L148" s="44">
        <f>L147</f>
        <v>210000</v>
      </c>
      <c r="M148" s="45">
        <f>M147</f>
        <v>82590</v>
      </c>
      <c r="N148" s="46">
        <f>M148/L148</f>
        <v>0.39328571428571429</v>
      </c>
      <c r="O148" s="43">
        <v>1104554</v>
      </c>
      <c r="P148" s="50">
        <f>SUM(P124:P147)</f>
        <v>994098.6</v>
      </c>
      <c r="Q148" s="44">
        <f>Q147</f>
        <v>1104554</v>
      </c>
      <c r="R148" s="45">
        <f>R147</f>
        <v>994098.6</v>
      </c>
      <c r="S148" s="46">
        <f>R148/Q148</f>
        <v>0.9</v>
      </c>
      <c r="T148" s="43">
        <v>20000</v>
      </c>
      <c r="U148" s="50">
        <f>SUM(U124:U147)</f>
        <v>15862.5</v>
      </c>
      <c r="V148" s="44">
        <f>V147</f>
        <v>20000</v>
      </c>
      <c r="W148" s="45">
        <f>W147</f>
        <v>15862.5</v>
      </c>
      <c r="X148" s="46">
        <f>W148/V148</f>
        <v>0.79312499999999997</v>
      </c>
      <c r="Y148" s="47">
        <f>SUM(Y124:Y147)</f>
        <v>42</v>
      </c>
      <c r="Z148" s="47">
        <f>SUM(Z124:Z147)</f>
        <v>0</v>
      </c>
      <c r="AA148" s="101">
        <f t="shared" si="84"/>
        <v>42</v>
      </c>
      <c r="AB148" s="101">
        <f t="shared" si="85"/>
        <v>0</v>
      </c>
      <c r="AC148" s="101">
        <f t="shared" si="106"/>
        <v>42</v>
      </c>
      <c r="AD148" s="101">
        <f t="shared" si="120"/>
        <v>0</v>
      </c>
      <c r="AE148" s="101">
        <f t="shared" si="107"/>
        <v>42</v>
      </c>
      <c r="AF148" s="101">
        <f t="shared" si="121"/>
        <v>0</v>
      </c>
    </row>
    <row r="149" spans="1:32" ht="15.75" thickTop="1" x14ac:dyDescent="0.25"/>
    <row r="151" spans="1:32" x14ac:dyDescent="0.25">
      <c r="A151" s="181" t="s">
        <v>41</v>
      </c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</row>
    <row r="152" spans="1:32" ht="15.75" thickBot="1" x14ac:dyDescent="0.3">
      <c r="A152" s="170" t="s">
        <v>0</v>
      </c>
      <c r="B152" s="171"/>
      <c r="C152" s="171"/>
      <c r="D152" s="171"/>
      <c r="E152" s="172" t="s">
        <v>26</v>
      </c>
      <c r="F152" s="172"/>
      <c r="G152" s="172"/>
      <c r="H152" s="172"/>
      <c r="I152" s="173"/>
      <c r="J152" s="174" t="s">
        <v>27</v>
      </c>
      <c r="K152" s="175"/>
      <c r="L152" s="175"/>
      <c r="M152" s="175"/>
      <c r="N152" s="176"/>
      <c r="O152" s="14"/>
      <c r="P152" s="7"/>
      <c r="Q152" s="185" t="s">
        <v>77</v>
      </c>
      <c r="R152" s="185"/>
      <c r="S152" s="185"/>
      <c r="T152" s="185"/>
      <c r="U152" s="185"/>
      <c r="V152" s="185"/>
    </row>
    <row r="153" spans="1:32" ht="120.75" thickTop="1" x14ac:dyDescent="0.25">
      <c r="A153" s="9" t="s">
        <v>1</v>
      </c>
      <c r="B153" s="9" t="s">
        <v>2</v>
      </c>
      <c r="C153" s="9" t="s">
        <v>3</v>
      </c>
      <c r="D153" s="11" t="s">
        <v>9</v>
      </c>
      <c r="E153" s="22" t="s">
        <v>4</v>
      </c>
      <c r="F153" s="23" t="s">
        <v>6</v>
      </c>
      <c r="G153" s="23" t="s">
        <v>5</v>
      </c>
      <c r="H153" s="23" t="s">
        <v>7</v>
      </c>
      <c r="I153" s="26" t="s">
        <v>8</v>
      </c>
      <c r="J153" s="29" t="s">
        <v>4</v>
      </c>
      <c r="K153" s="30" t="s">
        <v>6</v>
      </c>
      <c r="L153" s="30" t="s">
        <v>5</v>
      </c>
      <c r="M153" s="30" t="s">
        <v>7</v>
      </c>
      <c r="N153" s="31" t="s">
        <v>8</v>
      </c>
      <c r="O153" s="15" t="s">
        <v>10</v>
      </c>
      <c r="P153" s="10" t="s">
        <v>11</v>
      </c>
      <c r="Q153" s="113" t="s">
        <v>78</v>
      </c>
      <c r="R153" s="113" t="s">
        <v>79</v>
      </c>
      <c r="S153" s="113" t="s">
        <v>80</v>
      </c>
      <c r="T153" s="113" t="s">
        <v>81</v>
      </c>
      <c r="U153" s="113" t="s">
        <v>82</v>
      </c>
      <c r="V153" s="113" t="s">
        <v>83</v>
      </c>
    </row>
    <row r="154" spans="1:32" ht="15.75" x14ac:dyDescent="0.25">
      <c r="A154" s="68">
        <v>2022</v>
      </c>
      <c r="B154" s="68">
        <v>4</v>
      </c>
      <c r="C154" s="69">
        <v>44835</v>
      </c>
      <c r="D154" s="69">
        <v>44926</v>
      </c>
      <c r="E154" s="70">
        <v>0</v>
      </c>
      <c r="F154" s="70">
        <v>0</v>
      </c>
      <c r="G154" s="70">
        <v>0</v>
      </c>
      <c r="H154" s="70">
        <v>0</v>
      </c>
      <c r="I154" s="71">
        <v>0</v>
      </c>
      <c r="J154" s="70">
        <v>0</v>
      </c>
      <c r="K154" s="70">
        <v>0</v>
      </c>
      <c r="L154" s="70">
        <v>0</v>
      </c>
      <c r="M154" s="70">
        <v>0</v>
      </c>
      <c r="N154" s="71">
        <v>0</v>
      </c>
      <c r="O154" s="72">
        <v>0</v>
      </c>
      <c r="P154" s="73">
        <v>0</v>
      </c>
      <c r="Q154" s="102">
        <f>O154</f>
        <v>0</v>
      </c>
      <c r="R154" s="102">
        <f>P154</f>
        <v>0</v>
      </c>
      <c r="S154" s="102">
        <f>Q154</f>
        <v>0</v>
      </c>
      <c r="T154" s="102">
        <f>R154</f>
        <v>0</v>
      </c>
      <c r="U154" s="102">
        <v>0</v>
      </c>
      <c r="V154" s="102">
        <v>0</v>
      </c>
    </row>
    <row r="155" spans="1:32" ht="15.75" x14ac:dyDescent="0.25">
      <c r="A155" s="68">
        <v>2023</v>
      </c>
      <c r="B155" s="68">
        <v>1</v>
      </c>
      <c r="C155" s="69">
        <v>44927</v>
      </c>
      <c r="D155" s="69">
        <v>45016</v>
      </c>
      <c r="E155" s="70">
        <v>0</v>
      </c>
      <c r="F155" s="70">
        <v>0</v>
      </c>
      <c r="G155" s="70">
        <v>0</v>
      </c>
      <c r="H155" s="70">
        <v>0</v>
      </c>
      <c r="I155" s="71">
        <v>0</v>
      </c>
      <c r="J155" s="70">
        <v>0</v>
      </c>
      <c r="K155" s="70">
        <v>0</v>
      </c>
      <c r="L155" s="70">
        <v>0</v>
      </c>
      <c r="M155" s="70">
        <v>0</v>
      </c>
      <c r="N155" s="71">
        <v>0</v>
      </c>
      <c r="O155" s="72">
        <v>0</v>
      </c>
      <c r="P155" s="73">
        <v>0</v>
      </c>
      <c r="Q155" s="102">
        <f t="shared" ref="Q155:Q178" si="126">O155</f>
        <v>0</v>
      </c>
      <c r="R155" s="102">
        <f t="shared" ref="R155:R178" si="127">P155</f>
        <v>0</v>
      </c>
      <c r="S155" s="102">
        <f t="shared" ref="S155:S157" si="128">Q155</f>
        <v>0</v>
      </c>
      <c r="T155" s="102">
        <f t="shared" ref="T155:T163" si="129">R155</f>
        <v>0</v>
      </c>
      <c r="U155" s="102">
        <v>0</v>
      </c>
      <c r="V155" s="102">
        <v>0</v>
      </c>
    </row>
    <row r="156" spans="1:32" s="134" customFormat="1" ht="15.75" x14ac:dyDescent="0.25">
      <c r="A156" s="115">
        <v>2023</v>
      </c>
      <c r="B156" s="115">
        <v>2</v>
      </c>
      <c r="C156" s="116">
        <v>45017</v>
      </c>
      <c r="D156" s="116">
        <v>45107</v>
      </c>
      <c r="E156" s="126">
        <v>0</v>
      </c>
      <c r="F156" s="118">
        <v>0</v>
      </c>
      <c r="G156" s="118">
        <f>E156</f>
        <v>0</v>
      </c>
      <c r="H156" s="118">
        <f>SUM(F156+0)</f>
        <v>0</v>
      </c>
      <c r="I156" s="127">
        <v>0</v>
      </c>
      <c r="J156" s="128">
        <v>0</v>
      </c>
      <c r="K156" s="129">
        <v>0</v>
      </c>
      <c r="L156" s="130">
        <f>J156</f>
        <v>0</v>
      </c>
      <c r="M156" s="129">
        <f>SUM(K156+0)</f>
        <v>0</v>
      </c>
      <c r="N156" s="131">
        <v>0</v>
      </c>
      <c r="O156" s="132">
        <v>0</v>
      </c>
      <c r="P156" s="133">
        <v>0</v>
      </c>
      <c r="Q156" s="114">
        <f t="shared" si="126"/>
        <v>0</v>
      </c>
      <c r="R156" s="114">
        <f t="shared" si="127"/>
        <v>0</v>
      </c>
      <c r="S156" s="114">
        <f t="shared" si="128"/>
        <v>0</v>
      </c>
      <c r="T156" s="114">
        <f t="shared" si="129"/>
        <v>0</v>
      </c>
      <c r="U156" s="114">
        <v>0</v>
      </c>
      <c r="V156" s="114">
        <v>0</v>
      </c>
    </row>
    <row r="157" spans="1:32" ht="15.75" x14ac:dyDescent="0.25">
      <c r="A157" s="68">
        <v>2023</v>
      </c>
      <c r="B157" s="68">
        <v>3</v>
      </c>
      <c r="C157" s="69">
        <v>45108</v>
      </c>
      <c r="D157" s="69">
        <v>45199</v>
      </c>
      <c r="E157" s="79"/>
      <c r="F157" s="80"/>
      <c r="G157" s="80">
        <f t="shared" ref="G157:G158" si="130">G156+E157</f>
        <v>0</v>
      </c>
      <c r="H157" s="80">
        <f t="shared" ref="H157:H161" si="131">SUM(H156+F157)</f>
        <v>0</v>
      </c>
      <c r="I157" s="81">
        <v>0</v>
      </c>
      <c r="J157" s="82">
        <v>0</v>
      </c>
      <c r="K157" s="83"/>
      <c r="L157" s="83">
        <f>L156+J157</f>
        <v>0</v>
      </c>
      <c r="M157" s="83">
        <f>SUM(M156+K157)</f>
        <v>0</v>
      </c>
      <c r="N157" s="85">
        <v>0</v>
      </c>
      <c r="O157" s="72">
        <v>0</v>
      </c>
      <c r="P157" s="73"/>
      <c r="Q157" s="102">
        <f t="shared" si="126"/>
        <v>0</v>
      </c>
      <c r="R157" s="102">
        <f t="shared" si="127"/>
        <v>0</v>
      </c>
      <c r="S157" s="102">
        <f t="shared" si="128"/>
        <v>0</v>
      </c>
      <c r="T157" s="102">
        <f t="shared" si="129"/>
        <v>0</v>
      </c>
      <c r="U157" s="102">
        <v>0</v>
      </c>
      <c r="V157" s="102">
        <v>0</v>
      </c>
    </row>
    <row r="158" spans="1:32" ht="15.75" x14ac:dyDescent="0.25">
      <c r="A158" s="68">
        <v>2023</v>
      </c>
      <c r="B158" s="68">
        <v>4</v>
      </c>
      <c r="C158" s="69">
        <v>45200</v>
      </c>
      <c r="D158" s="69">
        <v>45291</v>
      </c>
      <c r="E158" s="79">
        <f>$E$178/6</f>
        <v>407500</v>
      </c>
      <c r="F158" s="80">
        <v>0</v>
      </c>
      <c r="G158" s="80">
        <f t="shared" si="130"/>
        <v>407500</v>
      </c>
      <c r="H158" s="80">
        <f t="shared" si="131"/>
        <v>0</v>
      </c>
      <c r="I158" s="81">
        <f t="shared" ref="I158:I174" si="132">H158/G158</f>
        <v>0</v>
      </c>
      <c r="J158" s="82">
        <f>$J$178/6</f>
        <v>25000</v>
      </c>
      <c r="K158" s="83">
        <v>0</v>
      </c>
      <c r="L158" s="83">
        <f t="shared" ref="L158:L161" si="133">L157+J158</f>
        <v>25000</v>
      </c>
      <c r="M158" s="83">
        <f t="shared" ref="M158:M160" si="134">SUM(M157+K158)</f>
        <v>0</v>
      </c>
      <c r="N158" s="85">
        <f t="shared" ref="N158:N161" si="135">M158/L158</f>
        <v>0</v>
      </c>
      <c r="O158" s="72">
        <v>0</v>
      </c>
      <c r="P158" s="73">
        <v>0</v>
      </c>
      <c r="Q158" s="102">
        <f t="shared" si="126"/>
        <v>0</v>
      </c>
      <c r="R158" s="102">
        <f t="shared" si="127"/>
        <v>0</v>
      </c>
      <c r="S158" s="102">
        <f>Q158</f>
        <v>0</v>
      </c>
      <c r="T158" s="102">
        <f t="shared" si="129"/>
        <v>0</v>
      </c>
      <c r="U158" s="102">
        <v>0</v>
      </c>
      <c r="V158" s="102">
        <v>0</v>
      </c>
    </row>
    <row r="159" spans="1:32" ht="15.75" x14ac:dyDescent="0.25">
      <c r="A159" s="68">
        <v>2024</v>
      </c>
      <c r="B159" s="68">
        <v>1</v>
      </c>
      <c r="C159" s="69">
        <v>45292</v>
      </c>
      <c r="D159" s="69">
        <v>45382</v>
      </c>
      <c r="E159" s="79">
        <f t="shared" ref="E159:E163" si="136">$E$178/6</f>
        <v>407500</v>
      </c>
      <c r="F159" s="80">
        <v>0</v>
      </c>
      <c r="G159" s="80">
        <f>G158+E159</f>
        <v>815000</v>
      </c>
      <c r="H159" s="80">
        <f t="shared" si="131"/>
        <v>0</v>
      </c>
      <c r="I159" s="81">
        <f t="shared" si="132"/>
        <v>0</v>
      </c>
      <c r="J159" s="82">
        <f t="shared" ref="J159:J163" si="137">$J$178/6</f>
        <v>25000</v>
      </c>
      <c r="K159" s="83">
        <v>23690.5</v>
      </c>
      <c r="L159" s="83">
        <f t="shared" si="133"/>
        <v>50000</v>
      </c>
      <c r="M159" s="83">
        <f t="shared" si="134"/>
        <v>23690.5</v>
      </c>
      <c r="N159" s="85">
        <f t="shared" si="135"/>
        <v>0.47381000000000001</v>
      </c>
      <c r="O159" s="72">
        <v>0</v>
      </c>
      <c r="P159" s="73">
        <v>0</v>
      </c>
      <c r="Q159" s="102">
        <f t="shared" si="126"/>
        <v>0</v>
      </c>
      <c r="R159" s="102">
        <f t="shared" si="127"/>
        <v>0</v>
      </c>
      <c r="S159" s="102">
        <f t="shared" ref="S159:S178" si="138">Q159</f>
        <v>0</v>
      </c>
      <c r="T159" s="102">
        <f t="shared" si="129"/>
        <v>0</v>
      </c>
      <c r="U159" s="102">
        <v>0</v>
      </c>
      <c r="V159" s="102">
        <v>0</v>
      </c>
    </row>
    <row r="160" spans="1:32" ht="15.75" x14ac:dyDescent="0.25">
      <c r="A160" s="68">
        <v>2024</v>
      </c>
      <c r="B160" s="68">
        <v>2</v>
      </c>
      <c r="C160" s="69">
        <v>45383</v>
      </c>
      <c r="D160" s="69">
        <v>45473</v>
      </c>
      <c r="E160" s="79">
        <f t="shared" si="136"/>
        <v>407500</v>
      </c>
      <c r="F160" s="80">
        <v>0</v>
      </c>
      <c r="G160" s="80">
        <f t="shared" ref="G160:G161" si="139">G159+E160</f>
        <v>1222500</v>
      </c>
      <c r="H160" s="80">
        <f t="shared" si="131"/>
        <v>0</v>
      </c>
      <c r="I160" s="81">
        <f t="shared" si="132"/>
        <v>0</v>
      </c>
      <c r="J160" s="82">
        <f t="shared" si="137"/>
        <v>25000</v>
      </c>
      <c r="K160" s="83">
        <v>5700</v>
      </c>
      <c r="L160" s="83">
        <f t="shared" si="133"/>
        <v>75000</v>
      </c>
      <c r="M160" s="83">
        <f t="shared" si="134"/>
        <v>29390.5</v>
      </c>
      <c r="N160" s="85">
        <f t="shared" si="135"/>
        <v>0.39187333333333335</v>
      </c>
      <c r="O160" s="72">
        <v>0</v>
      </c>
      <c r="P160" s="73">
        <v>0</v>
      </c>
      <c r="Q160" s="102">
        <f t="shared" si="126"/>
        <v>0</v>
      </c>
      <c r="R160" s="102">
        <f t="shared" si="127"/>
        <v>0</v>
      </c>
      <c r="S160" s="102">
        <f t="shared" si="138"/>
        <v>0</v>
      </c>
      <c r="T160" s="102">
        <f t="shared" si="129"/>
        <v>0</v>
      </c>
      <c r="U160" s="102">
        <v>0</v>
      </c>
      <c r="V160" s="102">
        <v>0</v>
      </c>
    </row>
    <row r="161" spans="1:22" ht="15.75" x14ac:dyDescent="0.25">
      <c r="A161" s="68">
        <v>2024</v>
      </c>
      <c r="B161" s="68">
        <v>3</v>
      </c>
      <c r="C161" s="69">
        <v>45474</v>
      </c>
      <c r="D161" s="69">
        <v>45565</v>
      </c>
      <c r="E161" s="79">
        <f t="shared" si="136"/>
        <v>407500</v>
      </c>
      <c r="F161" s="80">
        <v>0</v>
      </c>
      <c r="G161" s="80">
        <f t="shared" si="139"/>
        <v>1630000</v>
      </c>
      <c r="H161" s="80">
        <f t="shared" si="131"/>
        <v>0</v>
      </c>
      <c r="I161" s="81">
        <f t="shared" si="132"/>
        <v>0</v>
      </c>
      <c r="J161" s="82">
        <f t="shared" si="137"/>
        <v>25000</v>
      </c>
      <c r="K161" s="83">
        <v>3412.5</v>
      </c>
      <c r="L161" s="83">
        <f t="shared" si="133"/>
        <v>100000</v>
      </c>
      <c r="M161" s="83">
        <f>SUM(M160+K161)</f>
        <v>32803</v>
      </c>
      <c r="N161" s="85">
        <f t="shared" si="135"/>
        <v>0.32802999999999999</v>
      </c>
      <c r="O161" s="72">
        <v>0</v>
      </c>
      <c r="P161" s="73">
        <v>0</v>
      </c>
      <c r="Q161" s="102">
        <f t="shared" si="126"/>
        <v>0</v>
      </c>
      <c r="R161" s="102">
        <f t="shared" si="127"/>
        <v>0</v>
      </c>
      <c r="S161" s="102">
        <f t="shared" si="138"/>
        <v>0</v>
      </c>
      <c r="T161" s="102">
        <f t="shared" si="129"/>
        <v>0</v>
      </c>
      <c r="U161" s="102">
        <v>0</v>
      </c>
      <c r="V161" s="102">
        <v>0</v>
      </c>
    </row>
    <row r="162" spans="1:22" ht="15.75" x14ac:dyDescent="0.25">
      <c r="A162" s="1">
        <v>2024</v>
      </c>
      <c r="B162" s="1">
        <v>4</v>
      </c>
      <c r="C162" s="3">
        <v>45566</v>
      </c>
      <c r="D162" s="3">
        <v>45657</v>
      </c>
      <c r="E162" s="24">
        <f t="shared" si="136"/>
        <v>407500</v>
      </c>
      <c r="F162" s="20"/>
      <c r="G162" s="20">
        <f>G161+E162</f>
        <v>2037500</v>
      </c>
      <c r="H162" s="20">
        <f>SUM(H161+F162)</f>
        <v>0</v>
      </c>
      <c r="I162" s="27">
        <f t="shared" si="132"/>
        <v>0</v>
      </c>
      <c r="J162" s="12">
        <f t="shared" si="137"/>
        <v>25000</v>
      </c>
      <c r="K162" s="8"/>
      <c r="L162" s="8">
        <f>L161+J162</f>
        <v>125000</v>
      </c>
      <c r="M162" s="8">
        <f>SUM(M161+K162)</f>
        <v>32803</v>
      </c>
      <c r="N162" s="19">
        <f>M162/L162</f>
        <v>0.26242399999999999</v>
      </c>
      <c r="O162" s="16">
        <v>0</v>
      </c>
      <c r="P162" s="2"/>
      <c r="Q162" s="101">
        <f t="shared" si="126"/>
        <v>0</v>
      </c>
      <c r="R162" s="101">
        <f t="shared" si="127"/>
        <v>0</v>
      </c>
      <c r="S162" s="101">
        <f t="shared" si="138"/>
        <v>0</v>
      </c>
      <c r="T162" s="101">
        <f t="shared" si="129"/>
        <v>0</v>
      </c>
      <c r="U162" s="102">
        <v>0</v>
      </c>
      <c r="V162" s="102">
        <v>0</v>
      </c>
    </row>
    <row r="163" spans="1:22" ht="15.75" x14ac:dyDescent="0.25">
      <c r="A163" s="1">
        <v>2025</v>
      </c>
      <c r="B163" s="1">
        <v>1</v>
      </c>
      <c r="C163" s="3">
        <v>45658</v>
      </c>
      <c r="D163" s="3">
        <v>45747</v>
      </c>
      <c r="E163" s="24">
        <f t="shared" si="136"/>
        <v>407500</v>
      </c>
      <c r="F163" s="20"/>
      <c r="G163" s="20">
        <f t="shared" ref="G163:G177" si="140">G162+E163</f>
        <v>2445000</v>
      </c>
      <c r="H163" s="20">
        <f t="shared" ref="H163:H176" si="141">SUM(H162+F163)</f>
        <v>0</v>
      </c>
      <c r="I163" s="27">
        <f t="shared" si="132"/>
        <v>0</v>
      </c>
      <c r="J163" s="12">
        <f t="shared" si="137"/>
        <v>25000</v>
      </c>
      <c r="K163" s="8"/>
      <c r="L163" s="8">
        <f>L162+J163</f>
        <v>150000</v>
      </c>
      <c r="M163" s="8">
        <f t="shared" ref="M163:M177" si="142">SUM(M162+K163)</f>
        <v>32803</v>
      </c>
      <c r="N163" s="19">
        <f t="shared" ref="N163:N177" si="143">M163/L163</f>
        <v>0.21868666666666667</v>
      </c>
      <c r="O163" s="16">
        <v>30</v>
      </c>
      <c r="P163" s="2"/>
      <c r="Q163" s="101">
        <f t="shared" si="126"/>
        <v>30</v>
      </c>
      <c r="R163" s="101">
        <f t="shared" si="127"/>
        <v>0</v>
      </c>
      <c r="S163" s="101">
        <f t="shared" si="138"/>
        <v>30</v>
      </c>
      <c r="T163" s="101">
        <f t="shared" si="129"/>
        <v>0</v>
      </c>
      <c r="U163" s="102">
        <v>0</v>
      </c>
      <c r="V163" s="102">
        <v>0</v>
      </c>
    </row>
    <row r="164" spans="1:22" ht="15.75" x14ac:dyDescent="0.25">
      <c r="A164" s="1">
        <v>2025</v>
      </c>
      <c r="B164" s="1">
        <v>2</v>
      </c>
      <c r="C164" s="3">
        <v>45748</v>
      </c>
      <c r="D164" s="3">
        <v>45838</v>
      </c>
      <c r="E164" s="24">
        <v>0</v>
      </c>
      <c r="F164" s="20"/>
      <c r="G164" s="20">
        <f t="shared" si="140"/>
        <v>2445000</v>
      </c>
      <c r="H164" s="20">
        <f t="shared" si="141"/>
        <v>0</v>
      </c>
      <c r="I164" s="27">
        <f t="shared" si="132"/>
        <v>0</v>
      </c>
      <c r="J164" s="12">
        <v>0</v>
      </c>
      <c r="K164" s="8"/>
      <c r="L164" s="8">
        <f t="shared" ref="L164" si="144">L163+J164</f>
        <v>150000</v>
      </c>
      <c r="M164" s="8">
        <f t="shared" si="142"/>
        <v>32803</v>
      </c>
      <c r="N164" s="19">
        <f t="shared" si="143"/>
        <v>0.21868666666666667</v>
      </c>
      <c r="O164" s="16"/>
      <c r="P164" s="2"/>
      <c r="Q164" s="101">
        <f t="shared" si="126"/>
        <v>0</v>
      </c>
      <c r="R164" s="101">
        <f t="shared" si="127"/>
        <v>0</v>
      </c>
      <c r="S164" s="101">
        <f t="shared" si="138"/>
        <v>0</v>
      </c>
      <c r="T164" s="101">
        <f>R164</f>
        <v>0</v>
      </c>
      <c r="U164" s="102">
        <v>0</v>
      </c>
      <c r="V164" s="102">
        <v>0</v>
      </c>
    </row>
    <row r="165" spans="1:22" ht="15.75" x14ac:dyDescent="0.25">
      <c r="A165" s="1">
        <v>2025</v>
      </c>
      <c r="B165" s="1">
        <v>3</v>
      </c>
      <c r="C165" s="3">
        <v>45839</v>
      </c>
      <c r="D165" s="3">
        <v>45930</v>
      </c>
      <c r="E165" s="24">
        <v>0</v>
      </c>
      <c r="F165" s="20"/>
      <c r="G165" s="20">
        <f t="shared" si="140"/>
        <v>2445000</v>
      </c>
      <c r="H165" s="20">
        <f t="shared" si="141"/>
        <v>0</v>
      </c>
      <c r="I165" s="27">
        <f t="shared" si="132"/>
        <v>0</v>
      </c>
      <c r="J165" s="12">
        <v>0</v>
      </c>
      <c r="K165" s="8"/>
      <c r="L165" s="8">
        <f>L164+J165</f>
        <v>150000</v>
      </c>
      <c r="M165" s="8">
        <f t="shared" si="142"/>
        <v>32803</v>
      </c>
      <c r="N165" s="19">
        <f t="shared" si="143"/>
        <v>0.21868666666666667</v>
      </c>
      <c r="O165" s="16"/>
      <c r="P165" s="2"/>
      <c r="Q165" s="101">
        <f t="shared" si="126"/>
        <v>0</v>
      </c>
      <c r="R165" s="101">
        <f t="shared" si="127"/>
        <v>0</v>
      </c>
      <c r="S165" s="101">
        <f t="shared" si="138"/>
        <v>0</v>
      </c>
      <c r="T165" s="101">
        <f t="shared" ref="T165:T178" si="145">R165</f>
        <v>0</v>
      </c>
      <c r="U165" s="102">
        <v>0</v>
      </c>
      <c r="V165" s="102">
        <v>0</v>
      </c>
    </row>
    <row r="166" spans="1:22" ht="15.75" x14ac:dyDescent="0.25">
      <c r="A166" s="1">
        <v>2025</v>
      </c>
      <c r="B166" s="1">
        <v>4</v>
      </c>
      <c r="C166" s="3">
        <v>45931</v>
      </c>
      <c r="D166" s="3">
        <v>46022</v>
      </c>
      <c r="E166" s="24">
        <v>0</v>
      </c>
      <c r="F166" s="20"/>
      <c r="G166" s="20">
        <f t="shared" si="140"/>
        <v>2445000</v>
      </c>
      <c r="H166" s="20">
        <f t="shared" si="141"/>
        <v>0</v>
      </c>
      <c r="I166" s="27">
        <f t="shared" si="132"/>
        <v>0</v>
      </c>
      <c r="J166" s="12">
        <v>0</v>
      </c>
      <c r="K166" s="8"/>
      <c r="L166" s="8">
        <f t="shared" ref="L166:L177" si="146">L165+J166</f>
        <v>150000</v>
      </c>
      <c r="M166" s="8">
        <f t="shared" si="142"/>
        <v>32803</v>
      </c>
      <c r="N166" s="19">
        <f t="shared" si="143"/>
        <v>0.21868666666666667</v>
      </c>
      <c r="O166" s="16"/>
      <c r="P166" s="2"/>
      <c r="Q166" s="101">
        <f t="shared" si="126"/>
        <v>0</v>
      </c>
      <c r="R166" s="101">
        <f t="shared" si="127"/>
        <v>0</v>
      </c>
      <c r="S166" s="101">
        <f t="shared" si="138"/>
        <v>0</v>
      </c>
      <c r="T166" s="101">
        <f t="shared" si="145"/>
        <v>0</v>
      </c>
      <c r="U166" s="102">
        <v>0</v>
      </c>
      <c r="V166" s="102">
        <v>0</v>
      </c>
    </row>
    <row r="167" spans="1:22" ht="15.75" x14ac:dyDescent="0.25">
      <c r="A167" s="1">
        <v>2026</v>
      </c>
      <c r="B167" s="1">
        <v>1</v>
      </c>
      <c r="C167" s="3">
        <v>46023</v>
      </c>
      <c r="D167" s="3">
        <v>46112</v>
      </c>
      <c r="E167" s="24">
        <v>0</v>
      </c>
      <c r="F167" s="20"/>
      <c r="G167" s="20">
        <f t="shared" si="140"/>
        <v>2445000</v>
      </c>
      <c r="H167" s="20">
        <f t="shared" si="141"/>
        <v>0</v>
      </c>
      <c r="I167" s="27">
        <f t="shared" si="132"/>
        <v>0</v>
      </c>
      <c r="J167" s="12">
        <v>0</v>
      </c>
      <c r="K167" s="8"/>
      <c r="L167" s="8">
        <f t="shared" si="146"/>
        <v>150000</v>
      </c>
      <c r="M167" s="8">
        <f t="shared" si="142"/>
        <v>32803</v>
      </c>
      <c r="N167" s="19">
        <f t="shared" si="143"/>
        <v>0.21868666666666667</v>
      </c>
      <c r="O167" s="16"/>
      <c r="P167" s="2"/>
      <c r="Q167" s="101">
        <f t="shared" si="126"/>
        <v>0</v>
      </c>
      <c r="R167" s="101">
        <f t="shared" si="127"/>
        <v>0</v>
      </c>
      <c r="S167" s="101">
        <f t="shared" si="138"/>
        <v>0</v>
      </c>
      <c r="T167" s="101">
        <f t="shared" si="145"/>
        <v>0</v>
      </c>
      <c r="U167" s="102">
        <v>0</v>
      </c>
      <c r="V167" s="102">
        <v>0</v>
      </c>
    </row>
    <row r="168" spans="1:22" ht="15.75" x14ac:dyDescent="0.25">
      <c r="A168" s="1">
        <v>2026</v>
      </c>
      <c r="B168" s="1">
        <v>2</v>
      </c>
      <c r="C168" s="3">
        <v>46113</v>
      </c>
      <c r="D168" s="3">
        <v>46203</v>
      </c>
      <c r="E168" s="24">
        <v>0</v>
      </c>
      <c r="F168" s="20"/>
      <c r="G168" s="20">
        <f t="shared" si="140"/>
        <v>2445000</v>
      </c>
      <c r="H168" s="20">
        <f t="shared" si="141"/>
        <v>0</v>
      </c>
      <c r="I168" s="27">
        <f t="shared" si="132"/>
        <v>0</v>
      </c>
      <c r="J168" s="12">
        <v>0</v>
      </c>
      <c r="K168" s="8"/>
      <c r="L168" s="8">
        <f t="shared" si="146"/>
        <v>150000</v>
      </c>
      <c r="M168" s="8">
        <f t="shared" si="142"/>
        <v>32803</v>
      </c>
      <c r="N168" s="19">
        <f t="shared" si="143"/>
        <v>0.21868666666666667</v>
      </c>
      <c r="O168" s="16"/>
      <c r="P168" s="2"/>
      <c r="Q168" s="101">
        <f t="shared" si="126"/>
        <v>0</v>
      </c>
      <c r="R168" s="101">
        <f t="shared" si="127"/>
        <v>0</v>
      </c>
      <c r="S168" s="101">
        <f t="shared" si="138"/>
        <v>0</v>
      </c>
      <c r="T168" s="101">
        <f t="shared" si="145"/>
        <v>0</v>
      </c>
      <c r="U168" s="102">
        <v>0</v>
      </c>
      <c r="V168" s="102">
        <v>0</v>
      </c>
    </row>
    <row r="169" spans="1:22" ht="15.75" x14ac:dyDescent="0.25">
      <c r="A169" s="1">
        <v>2026</v>
      </c>
      <c r="B169" s="1">
        <v>3</v>
      </c>
      <c r="C169" s="3">
        <v>46204</v>
      </c>
      <c r="D169" s="3">
        <v>46295</v>
      </c>
      <c r="E169" s="25">
        <v>0</v>
      </c>
      <c r="F169" s="21"/>
      <c r="G169" s="21">
        <f t="shared" si="140"/>
        <v>2445000</v>
      </c>
      <c r="H169" s="21">
        <f t="shared" si="141"/>
        <v>0</v>
      </c>
      <c r="I169" s="28">
        <f t="shared" si="132"/>
        <v>0</v>
      </c>
      <c r="J169" s="13">
        <v>0</v>
      </c>
      <c r="K169" s="5"/>
      <c r="L169" s="5">
        <f t="shared" si="146"/>
        <v>150000</v>
      </c>
      <c r="M169" s="5">
        <f t="shared" si="142"/>
        <v>32803</v>
      </c>
      <c r="N169" s="19">
        <f t="shared" si="143"/>
        <v>0.21868666666666667</v>
      </c>
      <c r="O169" s="17"/>
      <c r="P169" s="4"/>
      <c r="Q169" s="101">
        <f t="shared" si="126"/>
        <v>0</v>
      </c>
      <c r="R169" s="101">
        <f t="shared" si="127"/>
        <v>0</v>
      </c>
      <c r="S169" s="101">
        <f t="shared" si="138"/>
        <v>0</v>
      </c>
      <c r="T169" s="101">
        <f t="shared" si="145"/>
        <v>0</v>
      </c>
      <c r="U169" s="102">
        <v>0</v>
      </c>
      <c r="V169" s="102">
        <v>0</v>
      </c>
    </row>
    <row r="170" spans="1:22" ht="15.75" x14ac:dyDescent="0.25">
      <c r="A170" s="1">
        <v>2026</v>
      </c>
      <c r="B170" s="1">
        <v>4</v>
      </c>
      <c r="C170" s="3">
        <v>46296</v>
      </c>
      <c r="D170" s="3">
        <v>46387</v>
      </c>
      <c r="E170" s="25">
        <v>0</v>
      </c>
      <c r="F170" s="21"/>
      <c r="G170" s="21">
        <f t="shared" si="140"/>
        <v>2445000</v>
      </c>
      <c r="H170" s="21">
        <f t="shared" si="141"/>
        <v>0</v>
      </c>
      <c r="I170" s="28">
        <f t="shared" si="132"/>
        <v>0</v>
      </c>
      <c r="J170" s="13">
        <v>0</v>
      </c>
      <c r="K170" s="5"/>
      <c r="L170" s="5">
        <f t="shared" si="146"/>
        <v>150000</v>
      </c>
      <c r="M170" s="5">
        <f t="shared" si="142"/>
        <v>32803</v>
      </c>
      <c r="N170" s="19">
        <f t="shared" si="143"/>
        <v>0.21868666666666667</v>
      </c>
      <c r="O170" s="17"/>
      <c r="P170" s="4"/>
      <c r="Q170" s="101">
        <f t="shared" si="126"/>
        <v>0</v>
      </c>
      <c r="R170" s="101">
        <f t="shared" si="127"/>
        <v>0</v>
      </c>
      <c r="S170" s="101">
        <f t="shared" si="138"/>
        <v>0</v>
      </c>
      <c r="T170" s="101">
        <f t="shared" si="145"/>
        <v>0</v>
      </c>
      <c r="U170" s="102">
        <v>0</v>
      </c>
      <c r="V170" s="102">
        <v>0</v>
      </c>
    </row>
    <row r="171" spans="1:22" ht="15.75" x14ac:dyDescent="0.25">
      <c r="A171" s="1">
        <v>2027</v>
      </c>
      <c r="B171" s="1">
        <v>1</v>
      </c>
      <c r="C171" s="3">
        <v>46388</v>
      </c>
      <c r="D171" s="3">
        <v>46477</v>
      </c>
      <c r="E171" s="25">
        <v>0</v>
      </c>
      <c r="F171" s="21"/>
      <c r="G171" s="21">
        <f t="shared" si="140"/>
        <v>2445000</v>
      </c>
      <c r="H171" s="21">
        <f t="shared" si="141"/>
        <v>0</v>
      </c>
      <c r="I171" s="28">
        <f t="shared" si="132"/>
        <v>0</v>
      </c>
      <c r="J171" s="13">
        <v>0</v>
      </c>
      <c r="K171" s="5"/>
      <c r="L171" s="5">
        <f t="shared" si="146"/>
        <v>150000</v>
      </c>
      <c r="M171" s="5">
        <f t="shared" si="142"/>
        <v>32803</v>
      </c>
      <c r="N171" s="19">
        <f t="shared" si="143"/>
        <v>0.21868666666666667</v>
      </c>
      <c r="O171" s="17"/>
      <c r="P171" s="4"/>
      <c r="Q171" s="101">
        <f t="shared" si="126"/>
        <v>0</v>
      </c>
      <c r="R171" s="101">
        <f t="shared" si="127"/>
        <v>0</v>
      </c>
      <c r="S171" s="101">
        <f t="shared" si="138"/>
        <v>0</v>
      </c>
      <c r="T171" s="101">
        <f t="shared" si="145"/>
        <v>0</v>
      </c>
      <c r="U171" s="102">
        <v>0</v>
      </c>
      <c r="V171" s="102">
        <v>0</v>
      </c>
    </row>
    <row r="172" spans="1:22" ht="15.75" x14ac:dyDescent="0.25">
      <c r="A172" s="1">
        <v>2027</v>
      </c>
      <c r="B172" s="1">
        <v>2</v>
      </c>
      <c r="C172" s="3">
        <v>46478</v>
      </c>
      <c r="D172" s="3">
        <v>46568</v>
      </c>
      <c r="E172" s="25">
        <v>0</v>
      </c>
      <c r="F172" s="21"/>
      <c r="G172" s="21">
        <f t="shared" si="140"/>
        <v>2445000</v>
      </c>
      <c r="H172" s="21">
        <f t="shared" si="141"/>
        <v>0</v>
      </c>
      <c r="I172" s="28">
        <f t="shared" si="132"/>
        <v>0</v>
      </c>
      <c r="J172" s="13">
        <v>0</v>
      </c>
      <c r="K172" s="5"/>
      <c r="L172" s="5">
        <f t="shared" si="146"/>
        <v>150000</v>
      </c>
      <c r="M172" s="5">
        <f t="shared" si="142"/>
        <v>32803</v>
      </c>
      <c r="N172" s="19">
        <f t="shared" si="143"/>
        <v>0.21868666666666667</v>
      </c>
      <c r="O172" s="17"/>
      <c r="P172" s="4"/>
      <c r="Q172" s="101">
        <f t="shared" si="126"/>
        <v>0</v>
      </c>
      <c r="R172" s="101">
        <f t="shared" si="127"/>
        <v>0</v>
      </c>
      <c r="S172" s="101">
        <f t="shared" si="138"/>
        <v>0</v>
      </c>
      <c r="T172" s="101">
        <f t="shared" si="145"/>
        <v>0</v>
      </c>
      <c r="U172" s="102">
        <v>0</v>
      </c>
      <c r="V172" s="102">
        <v>0</v>
      </c>
    </row>
    <row r="173" spans="1:22" ht="15.75" x14ac:dyDescent="0.25">
      <c r="A173" s="1">
        <v>2027</v>
      </c>
      <c r="B173" s="1">
        <v>3</v>
      </c>
      <c r="C173" s="3">
        <v>46569</v>
      </c>
      <c r="D173" s="3">
        <v>46660</v>
      </c>
      <c r="E173" s="25">
        <v>0</v>
      </c>
      <c r="F173" s="21"/>
      <c r="G173" s="21">
        <f t="shared" si="140"/>
        <v>2445000</v>
      </c>
      <c r="H173" s="21">
        <f t="shared" si="141"/>
        <v>0</v>
      </c>
      <c r="I173" s="28">
        <f t="shared" si="132"/>
        <v>0</v>
      </c>
      <c r="J173" s="13">
        <v>0</v>
      </c>
      <c r="K173" s="5"/>
      <c r="L173" s="5">
        <f t="shared" si="146"/>
        <v>150000</v>
      </c>
      <c r="M173" s="5">
        <f t="shared" si="142"/>
        <v>32803</v>
      </c>
      <c r="N173" s="19">
        <f t="shared" si="143"/>
        <v>0.21868666666666667</v>
      </c>
      <c r="O173" s="17"/>
      <c r="P173" s="4"/>
      <c r="Q173" s="101">
        <f t="shared" si="126"/>
        <v>0</v>
      </c>
      <c r="R173" s="101">
        <f t="shared" si="127"/>
        <v>0</v>
      </c>
      <c r="S173" s="101">
        <f t="shared" si="138"/>
        <v>0</v>
      </c>
      <c r="T173" s="101">
        <f t="shared" si="145"/>
        <v>0</v>
      </c>
      <c r="U173" s="102">
        <v>0</v>
      </c>
      <c r="V173" s="102">
        <v>0</v>
      </c>
    </row>
    <row r="174" spans="1:22" ht="15.75" x14ac:dyDescent="0.25">
      <c r="A174" s="1">
        <v>2027</v>
      </c>
      <c r="B174" s="1">
        <v>4</v>
      </c>
      <c r="C174" s="3">
        <v>46661</v>
      </c>
      <c r="D174" s="3">
        <v>46752</v>
      </c>
      <c r="E174" s="25">
        <v>0</v>
      </c>
      <c r="F174" s="21"/>
      <c r="G174" s="21">
        <f t="shared" si="140"/>
        <v>2445000</v>
      </c>
      <c r="H174" s="21">
        <f t="shared" si="141"/>
        <v>0</v>
      </c>
      <c r="I174" s="28">
        <f t="shared" si="132"/>
        <v>0</v>
      </c>
      <c r="J174" s="13">
        <v>0</v>
      </c>
      <c r="K174" s="5"/>
      <c r="L174" s="5">
        <f t="shared" si="146"/>
        <v>150000</v>
      </c>
      <c r="M174" s="5">
        <f t="shared" si="142"/>
        <v>32803</v>
      </c>
      <c r="N174" s="19">
        <f t="shared" si="143"/>
        <v>0.21868666666666667</v>
      </c>
      <c r="O174" s="17"/>
      <c r="P174" s="4"/>
      <c r="Q174" s="101">
        <f t="shared" si="126"/>
        <v>0</v>
      </c>
      <c r="R174" s="101">
        <f t="shared" si="127"/>
        <v>0</v>
      </c>
      <c r="S174" s="101">
        <f t="shared" si="138"/>
        <v>0</v>
      </c>
      <c r="T174" s="101">
        <f t="shared" si="145"/>
        <v>0</v>
      </c>
      <c r="U174" s="102">
        <v>0</v>
      </c>
      <c r="V174" s="102">
        <v>0</v>
      </c>
    </row>
    <row r="175" spans="1:22" ht="15.75" x14ac:dyDescent="0.25">
      <c r="A175" s="1">
        <v>2028</v>
      </c>
      <c r="B175" s="1">
        <v>1</v>
      </c>
      <c r="C175" s="3">
        <v>46753</v>
      </c>
      <c r="D175" s="3">
        <v>46843</v>
      </c>
      <c r="E175" s="25">
        <v>0</v>
      </c>
      <c r="F175" s="21"/>
      <c r="G175" s="21">
        <f t="shared" si="140"/>
        <v>2445000</v>
      </c>
      <c r="H175" s="21">
        <f t="shared" si="141"/>
        <v>0</v>
      </c>
      <c r="I175" s="28">
        <f>H175/G175</f>
        <v>0</v>
      </c>
      <c r="J175" s="13">
        <v>0</v>
      </c>
      <c r="K175" s="5"/>
      <c r="L175" s="5">
        <f t="shared" si="146"/>
        <v>150000</v>
      </c>
      <c r="M175" s="5">
        <f t="shared" si="142"/>
        <v>32803</v>
      </c>
      <c r="N175" s="19">
        <f t="shared" si="143"/>
        <v>0.21868666666666667</v>
      </c>
      <c r="O175" s="17"/>
      <c r="P175" s="4"/>
      <c r="Q175" s="101">
        <f t="shared" si="126"/>
        <v>0</v>
      </c>
      <c r="R175" s="101">
        <f t="shared" si="127"/>
        <v>0</v>
      </c>
      <c r="S175" s="101">
        <f t="shared" si="138"/>
        <v>0</v>
      </c>
      <c r="T175" s="101">
        <f t="shared" si="145"/>
        <v>0</v>
      </c>
      <c r="U175" s="102">
        <v>0</v>
      </c>
      <c r="V175" s="102">
        <v>0</v>
      </c>
    </row>
    <row r="176" spans="1:22" ht="15.75" x14ac:dyDescent="0.25">
      <c r="A176" s="1">
        <v>2028</v>
      </c>
      <c r="B176" s="1">
        <v>2</v>
      </c>
      <c r="C176" s="3">
        <v>46844</v>
      </c>
      <c r="D176" s="3">
        <v>46934</v>
      </c>
      <c r="E176" s="25">
        <v>0</v>
      </c>
      <c r="F176" s="21"/>
      <c r="G176" s="21">
        <f t="shared" si="140"/>
        <v>2445000</v>
      </c>
      <c r="H176" s="21">
        <f t="shared" si="141"/>
        <v>0</v>
      </c>
      <c r="I176" s="28">
        <f t="shared" ref="I176:I177" si="147">H176/G176</f>
        <v>0</v>
      </c>
      <c r="J176" s="13">
        <v>0</v>
      </c>
      <c r="K176" s="5"/>
      <c r="L176" s="5">
        <f t="shared" si="146"/>
        <v>150000</v>
      </c>
      <c r="M176" s="5">
        <f t="shared" si="142"/>
        <v>32803</v>
      </c>
      <c r="N176" s="19">
        <f t="shared" si="143"/>
        <v>0.21868666666666667</v>
      </c>
      <c r="O176" s="17"/>
      <c r="P176" s="4"/>
      <c r="Q176" s="101">
        <f t="shared" si="126"/>
        <v>0</v>
      </c>
      <c r="R176" s="101">
        <f t="shared" si="127"/>
        <v>0</v>
      </c>
      <c r="S176" s="101">
        <f t="shared" si="138"/>
        <v>0</v>
      </c>
      <c r="T176" s="101">
        <f t="shared" si="145"/>
        <v>0</v>
      </c>
      <c r="U176" s="102">
        <v>0</v>
      </c>
      <c r="V176" s="102">
        <v>0</v>
      </c>
    </row>
    <row r="177" spans="1:22" ht="15.75" x14ac:dyDescent="0.25">
      <c r="A177" s="1">
        <v>2028</v>
      </c>
      <c r="B177" s="1">
        <v>3</v>
      </c>
      <c r="C177" s="3">
        <v>46935</v>
      </c>
      <c r="D177" s="3">
        <v>47026</v>
      </c>
      <c r="E177" s="25">
        <v>0</v>
      </c>
      <c r="F177" s="21"/>
      <c r="G177" s="21">
        <f t="shared" si="140"/>
        <v>2445000</v>
      </c>
      <c r="H177" s="21">
        <f>SUM(H176+F177)</f>
        <v>0</v>
      </c>
      <c r="I177" s="28">
        <f t="shared" si="147"/>
        <v>0</v>
      </c>
      <c r="J177" s="13">
        <v>0</v>
      </c>
      <c r="K177" s="18"/>
      <c r="L177" s="18">
        <f t="shared" si="146"/>
        <v>150000</v>
      </c>
      <c r="M177" s="18">
        <f t="shared" si="142"/>
        <v>32803</v>
      </c>
      <c r="N177" s="19">
        <f t="shared" si="143"/>
        <v>0.21868666666666667</v>
      </c>
      <c r="O177" s="17"/>
      <c r="P177" s="4"/>
      <c r="Q177" s="101">
        <f t="shared" si="126"/>
        <v>0</v>
      </c>
      <c r="R177" s="101">
        <f t="shared" si="127"/>
        <v>0</v>
      </c>
      <c r="S177" s="101">
        <f t="shared" si="138"/>
        <v>0</v>
      </c>
      <c r="T177" s="101">
        <f t="shared" si="145"/>
        <v>0</v>
      </c>
      <c r="U177" s="102">
        <v>0</v>
      </c>
      <c r="V177" s="102">
        <v>0</v>
      </c>
    </row>
    <row r="178" spans="1:22" ht="15.75" thickBot="1" x14ac:dyDescent="0.3">
      <c r="A178" s="40" t="s">
        <v>12</v>
      </c>
      <c r="B178" s="40"/>
      <c r="C178" s="40"/>
      <c r="D178" s="41"/>
      <c r="E178" s="42">
        <v>2445000</v>
      </c>
      <c r="F178" s="38">
        <f>SUM(F154:F177)</f>
        <v>0</v>
      </c>
      <c r="G178" s="38">
        <f>G177</f>
        <v>2445000</v>
      </c>
      <c r="H178" s="39">
        <f>H177</f>
        <v>0</v>
      </c>
      <c r="I178" s="49">
        <f>H178/G178</f>
        <v>0</v>
      </c>
      <c r="J178" s="43">
        <v>150000</v>
      </c>
      <c r="K178" s="50">
        <f>SUM(K154:K177)</f>
        <v>32803</v>
      </c>
      <c r="L178" s="44">
        <f>L177</f>
        <v>150000</v>
      </c>
      <c r="M178" s="45">
        <f>M177</f>
        <v>32803</v>
      </c>
      <c r="N178" s="46">
        <f>M178/L178</f>
        <v>0.21868666666666667</v>
      </c>
      <c r="O178" s="47">
        <f>SUM(O154:O177)</f>
        <v>30</v>
      </c>
      <c r="P178" s="47">
        <f>SUM(P154:P177)</f>
        <v>0</v>
      </c>
      <c r="Q178" s="101">
        <f t="shared" si="126"/>
        <v>30</v>
      </c>
      <c r="R178" s="101">
        <f t="shared" si="127"/>
        <v>0</v>
      </c>
      <c r="S178" s="101">
        <f t="shared" si="138"/>
        <v>30</v>
      </c>
      <c r="T178" s="101">
        <f t="shared" si="145"/>
        <v>0</v>
      </c>
      <c r="U178" s="102">
        <v>0</v>
      </c>
      <c r="V178" s="102">
        <v>0</v>
      </c>
    </row>
    <row r="179" spans="1:22" ht="15.75" thickTop="1" x14ac:dyDescent="0.25"/>
    <row r="181" spans="1:22" x14ac:dyDescent="0.25">
      <c r="A181" s="181" t="s">
        <v>42</v>
      </c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</row>
    <row r="182" spans="1:22" ht="15.75" thickBot="1" x14ac:dyDescent="0.3">
      <c r="A182" s="170" t="s">
        <v>0</v>
      </c>
      <c r="B182" s="171"/>
      <c r="C182" s="171"/>
      <c r="D182" s="171"/>
      <c r="E182" s="172" t="s">
        <v>26</v>
      </c>
      <c r="F182" s="172"/>
      <c r="G182" s="172"/>
      <c r="H182" s="172"/>
      <c r="I182" s="173"/>
      <c r="J182" s="174" t="s">
        <v>27</v>
      </c>
      <c r="K182" s="175"/>
      <c r="L182" s="175"/>
      <c r="M182" s="175"/>
      <c r="N182" s="176"/>
      <c r="O182" s="14"/>
      <c r="P182" s="7"/>
      <c r="Q182" s="185" t="s">
        <v>77</v>
      </c>
      <c r="R182" s="185"/>
      <c r="S182" s="185"/>
      <c r="T182" s="185"/>
      <c r="U182" s="185"/>
      <c r="V182" s="185"/>
    </row>
    <row r="183" spans="1:22" ht="120.75" thickTop="1" x14ac:dyDescent="0.25">
      <c r="A183" s="9" t="s">
        <v>1</v>
      </c>
      <c r="B183" s="9" t="s">
        <v>2</v>
      </c>
      <c r="C183" s="9" t="s">
        <v>3</v>
      </c>
      <c r="D183" s="11" t="s">
        <v>9</v>
      </c>
      <c r="E183" s="22" t="s">
        <v>4</v>
      </c>
      <c r="F183" s="23" t="s">
        <v>6</v>
      </c>
      <c r="G183" s="23" t="s">
        <v>5</v>
      </c>
      <c r="H183" s="23" t="s">
        <v>7</v>
      </c>
      <c r="I183" s="26" t="s">
        <v>8</v>
      </c>
      <c r="J183" s="29" t="s">
        <v>4</v>
      </c>
      <c r="K183" s="30" t="s">
        <v>6</v>
      </c>
      <c r="L183" s="30" t="s">
        <v>5</v>
      </c>
      <c r="M183" s="30" t="s">
        <v>7</v>
      </c>
      <c r="N183" s="31" t="s">
        <v>8</v>
      </c>
      <c r="O183" s="15" t="s">
        <v>10</v>
      </c>
      <c r="P183" s="10" t="s">
        <v>11</v>
      </c>
      <c r="Q183" s="113" t="s">
        <v>78</v>
      </c>
      <c r="R183" s="113" t="s">
        <v>79</v>
      </c>
      <c r="S183" s="113" t="s">
        <v>80</v>
      </c>
      <c r="T183" s="113" t="s">
        <v>81</v>
      </c>
      <c r="U183" s="113" t="s">
        <v>82</v>
      </c>
      <c r="V183" s="113" t="s">
        <v>83</v>
      </c>
    </row>
    <row r="184" spans="1:22" ht="15.75" x14ac:dyDescent="0.25">
      <c r="A184" s="68">
        <v>2022</v>
      </c>
      <c r="B184" s="68">
        <v>4</v>
      </c>
      <c r="C184" s="69">
        <v>44835</v>
      </c>
      <c r="D184" s="69">
        <v>44926</v>
      </c>
      <c r="E184" s="70">
        <v>0</v>
      </c>
      <c r="F184" s="70">
        <v>0</v>
      </c>
      <c r="G184" s="70">
        <v>0</v>
      </c>
      <c r="H184" s="70">
        <v>0</v>
      </c>
      <c r="I184" s="71">
        <v>0</v>
      </c>
      <c r="J184" s="70">
        <v>0</v>
      </c>
      <c r="K184" s="70">
        <v>0</v>
      </c>
      <c r="L184" s="70">
        <v>0</v>
      </c>
      <c r="M184" s="70">
        <v>0</v>
      </c>
      <c r="N184" s="71">
        <v>0</v>
      </c>
      <c r="O184" s="72">
        <v>0</v>
      </c>
      <c r="P184" s="73">
        <v>0</v>
      </c>
      <c r="Q184" s="102">
        <f t="shared" ref="Q184:V184" si="148">O184</f>
        <v>0</v>
      </c>
      <c r="R184" s="102">
        <f t="shared" si="148"/>
        <v>0</v>
      </c>
      <c r="S184" s="102">
        <f t="shared" si="148"/>
        <v>0</v>
      </c>
      <c r="T184" s="102">
        <f t="shared" si="148"/>
        <v>0</v>
      </c>
      <c r="U184" s="102">
        <f t="shared" si="148"/>
        <v>0</v>
      </c>
      <c r="V184" s="102">
        <f t="shared" si="148"/>
        <v>0</v>
      </c>
    </row>
    <row r="185" spans="1:22" ht="15.75" x14ac:dyDescent="0.25">
      <c r="A185" s="68">
        <v>2023</v>
      </c>
      <c r="B185" s="68">
        <v>1</v>
      </c>
      <c r="C185" s="69">
        <v>44927</v>
      </c>
      <c r="D185" s="69">
        <v>45016</v>
      </c>
      <c r="E185" s="70">
        <v>0</v>
      </c>
      <c r="F185" s="70">
        <v>0</v>
      </c>
      <c r="G185" s="70">
        <v>0</v>
      </c>
      <c r="H185" s="70">
        <v>0</v>
      </c>
      <c r="I185" s="71">
        <v>0</v>
      </c>
      <c r="J185" s="70">
        <v>0</v>
      </c>
      <c r="K185" s="70">
        <v>0</v>
      </c>
      <c r="L185" s="70">
        <v>0</v>
      </c>
      <c r="M185" s="70">
        <v>0</v>
      </c>
      <c r="N185" s="71">
        <v>0</v>
      </c>
      <c r="O185" s="72">
        <v>0</v>
      </c>
      <c r="P185" s="73">
        <v>0</v>
      </c>
      <c r="Q185" s="102">
        <f t="shared" ref="Q185:Q208" si="149">O185</f>
        <v>0</v>
      </c>
      <c r="R185" s="102">
        <f t="shared" ref="R185:R208" si="150">P185</f>
        <v>0</v>
      </c>
      <c r="S185" s="102">
        <f t="shared" ref="S185:S187" si="151">Q185</f>
        <v>0</v>
      </c>
      <c r="T185" s="102">
        <f t="shared" ref="T185:T193" si="152">R185</f>
        <v>0</v>
      </c>
      <c r="U185" s="102">
        <f t="shared" ref="U185:U187" si="153">S185</f>
        <v>0</v>
      </c>
      <c r="V185" s="102">
        <f t="shared" ref="V185:V193" si="154">T185</f>
        <v>0</v>
      </c>
    </row>
    <row r="186" spans="1:22" s="134" customFormat="1" ht="15.75" x14ac:dyDescent="0.25">
      <c r="A186" s="115">
        <v>2023</v>
      </c>
      <c r="B186" s="115">
        <v>2</v>
      </c>
      <c r="C186" s="116">
        <v>45017</v>
      </c>
      <c r="D186" s="116">
        <v>45107</v>
      </c>
      <c r="E186" s="126">
        <v>0</v>
      </c>
      <c r="F186" s="118">
        <v>0</v>
      </c>
      <c r="G186" s="118">
        <f>E186</f>
        <v>0</v>
      </c>
      <c r="H186" s="118">
        <f>SUM(F186+0)</f>
        <v>0</v>
      </c>
      <c r="I186" s="127">
        <v>0</v>
      </c>
      <c r="J186" s="128">
        <v>0</v>
      </c>
      <c r="K186" s="129">
        <v>0</v>
      </c>
      <c r="L186" s="130">
        <f>J186</f>
        <v>0</v>
      </c>
      <c r="M186" s="129">
        <f>SUM(K186+0)</f>
        <v>0</v>
      </c>
      <c r="N186" s="131">
        <v>0</v>
      </c>
      <c r="O186" s="132">
        <v>0</v>
      </c>
      <c r="P186" s="133">
        <v>0</v>
      </c>
      <c r="Q186" s="114">
        <f t="shared" si="149"/>
        <v>0</v>
      </c>
      <c r="R186" s="114">
        <f t="shared" si="150"/>
        <v>0</v>
      </c>
      <c r="S186" s="114">
        <f t="shared" si="151"/>
        <v>0</v>
      </c>
      <c r="T186" s="114">
        <f t="shared" si="152"/>
        <v>0</v>
      </c>
      <c r="U186" s="114">
        <f t="shared" si="153"/>
        <v>0</v>
      </c>
      <c r="V186" s="114">
        <f t="shared" si="154"/>
        <v>0</v>
      </c>
    </row>
    <row r="187" spans="1:22" ht="15.75" x14ac:dyDescent="0.25">
      <c r="A187" s="68">
        <v>2023</v>
      </c>
      <c r="B187" s="68">
        <v>3</v>
      </c>
      <c r="C187" s="69">
        <v>45108</v>
      </c>
      <c r="D187" s="69">
        <v>45199</v>
      </c>
      <c r="E187" s="79"/>
      <c r="F187" s="80"/>
      <c r="G187" s="80">
        <f t="shared" ref="G187:G188" si="155">G186+E187</f>
        <v>0</v>
      </c>
      <c r="H187" s="80">
        <f t="shared" ref="H187:H191" si="156">SUM(H186+F187)</f>
        <v>0</v>
      </c>
      <c r="I187" s="81">
        <v>0</v>
      </c>
      <c r="J187" s="82"/>
      <c r="K187" s="83"/>
      <c r="L187" s="83">
        <f>L186+J187</f>
        <v>0</v>
      </c>
      <c r="M187" s="83">
        <f>SUM(M186+K187)</f>
        <v>0</v>
      </c>
      <c r="N187" s="85">
        <v>0</v>
      </c>
      <c r="O187" s="72">
        <v>0</v>
      </c>
      <c r="P187" s="73">
        <v>0</v>
      </c>
      <c r="Q187" s="102">
        <f t="shared" si="149"/>
        <v>0</v>
      </c>
      <c r="R187" s="102">
        <f t="shared" si="150"/>
        <v>0</v>
      </c>
      <c r="S187" s="102">
        <f t="shared" si="151"/>
        <v>0</v>
      </c>
      <c r="T187" s="102">
        <f t="shared" si="152"/>
        <v>0</v>
      </c>
      <c r="U187" s="102">
        <f t="shared" si="153"/>
        <v>0</v>
      </c>
      <c r="V187" s="102">
        <f t="shared" si="154"/>
        <v>0</v>
      </c>
    </row>
    <row r="188" spans="1:22" ht="15.75" x14ac:dyDescent="0.25">
      <c r="A188" s="68">
        <v>2023</v>
      </c>
      <c r="B188" s="68">
        <v>4</v>
      </c>
      <c r="C188" s="69">
        <v>45200</v>
      </c>
      <c r="D188" s="69">
        <v>45291</v>
      </c>
      <c r="E188" s="79">
        <f>$E$208/6</f>
        <v>320000</v>
      </c>
      <c r="F188" s="80">
        <v>0</v>
      </c>
      <c r="G188" s="80">
        <f t="shared" si="155"/>
        <v>320000</v>
      </c>
      <c r="H188" s="80">
        <f t="shared" si="156"/>
        <v>0</v>
      </c>
      <c r="I188" s="81">
        <f t="shared" ref="I188:I204" si="157">H188/G188</f>
        <v>0</v>
      </c>
      <c r="J188" s="82">
        <f>$J$208/6</f>
        <v>20000</v>
      </c>
      <c r="K188" s="83">
        <v>0</v>
      </c>
      <c r="L188" s="83">
        <f t="shared" ref="L188:L191" si="158">L187+J188</f>
        <v>20000</v>
      </c>
      <c r="M188" s="83">
        <f t="shared" ref="M188:M190" si="159">SUM(M187+K188)</f>
        <v>0</v>
      </c>
      <c r="N188" s="85">
        <f t="shared" ref="N188:N191" si="160">M188/L188</f>
        <v>0</v>
      </c>
      <c r="O188" s="72">
        <v>0</v>
      </c>
      <c r="P188" s="73">
        <v>0</v>
      </c>
      <c r="Q188" s="102">
        <f t="shared" si="149"/>
        <v>0</v>
      </c>
      <c r="R188" s="102">
        <f t="shared" si="150"/>
        <v>0</v>
      </c>
      <c r="S188" s="102">
        <f>Q188</f>
        <v>0</v>
      </c>
      <c r="T188" s="102">
        <f t="shared" si="152"/>
        <v>0</v>
      </c>
      <c r="U188" s="102">
        <f>S188</f>
        <v>0</v>
      </c>
      <c r="V188" s="102">
        <f t="shared" si="154"/>
        <v>0</v>
      </c>
    </row>
    <row r="189" spans="1:22" ht="15.75" x14ac:dyDescent="0.25">
      <c r="A189" s="68">
        <v>2024</v>
      </c>
      <c r="B189" s="68">
        <v>1</v>
      </c>
      <c r="C189" s="69">
        <v>45292</v>
      </c>
      <c r="D189" s="69">
        <v>45382</v>
      </c>
      <c r="E189" s="79">
        <f t="shared" ref="E189:E193" si="161">$E$208/6</f>
        <v>320000</v>
      </c>
      <c r="F189" s="80">
        <v>0</v>
      </c>
      <c r="G189" s="80">
        <f>G188+E189</f>
        <v>640000</v>
      </c>
      <c r="H189" s="80">
        <f t="shared" si="156"/>
        <v>0</v>
      </c>
      <c r="I189" s="81">
        <f t="shared" si="157"/>
        <v>0</v>
      </c>
      <c r="J189" s="82">
        <f t="shared" ref="J189:J193" si="162">$J$208/6</f>
        <v>20000</v>
      </c>
      <c r="K189" s="83">
        <v>0</v>
      </c>
      <c r="L189" s="83">
        <f t="shared" si="158"/>
        <v>40000</v>
      </c>
      <c r="M189" s="83">
        <f t="shared" si="159"/>
        <v>0</v>
      </c>
      <c r="N189" s="85">
        <f t="shared" si="160"/>
        <v>0</v>
      </c>
      <c r="O189" s="72">
        <v>0</v>
      </c>
      <c r="P189" s="73">
        <v>0</v>
      </c>
      <c r="Q189" s="102">
        <f t="shared" si="149"/>
        <v>0</v>
      </c>
      <c r="R189" s="102">
        <f t="shared" si="150"/>
        <v>0</v>
      </c>
      <c r="S189" s="102">
        <f t="shared" ref="S189:S208" si="163">Q189</f>
        <v>0</v>
      </c>
      <c r="T189" s="102">
        <f t="shared" si="152"/>
        <v>0</v>
      </c>
      <c r="U189" s="102">
        <f t="shared" ref="U189:U208" si="164">S189</f>
        <v>0</v>
      </c>
      <c r="V189" s="102">
        <f t="shared" si="154"/>
        <v>0</v>
      </c>
    </row>
    <row r="190" spans="1:22" ht="15.75" x14ac:dyDescent="0.25">
      <c r="A190" s="68">
        <v>2024</v>
      </c>
      <c r="B190" s="68">
        <v>2</v>
      </c>
      <c r="C190" s="69">
        <v>45383</v>
      </c>
      <c r="D190" s="69">
        <v>45473</v>
      </c>
      <c r="E190" s="79">
        <f t="shared" si="161"/>
        <v>320000</v>
      </c>
      <c r="F190" s="80">
        <v>0</v>
      </c>
      <c r="G190" s="80">
        <f t="shared" ref="G190:G191" si="165">G189+E190</f>
        <v>960000</v>
      </c>
      <c r="H190" s="80">
        <f t="shared" si="156"/>
        <v>0</v>
      </c>
      <c r="I190" s="81">
        <f t="shared" si="157"/>
        <v>0</v>
      </c>
      <c r="J190" s="82">
        <f t="shared" si="162"/>
        <v>20000</v>
      </c>
      <c r="K190" s="83">
        <v>0</v>
      </c>
      <c r="L190" s="83">
        <f t="shared" si="158"/>
        <v>60000</v>
      </c>
      <c r="M190" s="83">
        <f t="shared" si="159"/>
        <v>0</v>
      </c>
      <c r="N190" s="85">
        <f t="shared" si="160"/>
        <v>0</v>
      </c>
      <c r="O190" s="72">
        <v>0</v>
      </c>
      <c r="P190" s="73">
        <v>0</v>
      </c>
      <c r="Q190" s="102">
        <f t="shared" si="149"/>
        <v>0</v>
      </c>
      <c r="R190" s="102">
        <f t="shared" si="150"/>
        <v>0</v>
      </c>
      <c r="S190" s="102">
        <f t="shared" si="163"/>
        <v>0</v>
      </c>
      <c r="T190" s="102">
        <f t="shared" si="152"/>
        <v>0</v>
      </c>
      <c r="U190" s="102">
        <f t="shared" si="164"/>
        <v>0</v>
      </c>
      <c r="V190" s="102">
        <f t="shared" si="154"/>
        <v>0</v>
      </c>
    </row>
    <row r="191" spans="1:22" ht="15.75" x14ac:dyDescent="0.25">
      <c r="A191" s="68">
        <v>2024</v>
      </c>
      <c r="B191" s="68">
        <v>3</v>
      </c>
      <c r="C191" s="69">
        <v>45474</v>
      </c>
      <c r="D191" s="69">
        <v>45565</v>
      </c>
      <c r="E191" s="79">
        <f t="shared" si="161"/>
        <v>320000</v>
      </c>
      <c r="F191" s="80">
        <v>0</v>
      </c>
      <c r="G191" s="80">
        <f t="shared" si="165"/>
        <v>1280000</v>
      </c>
      <c r="H191" s="80">
        <f t="shared" si="156"/>
        <v>0</v>
      </c>
      <c r="I191" s="81">
        <f t="shared" si="157"/>
        <v>0</v>
      </c>
      <c r="J191" s="82">
        <f t="shared" si="162"/>
        <v>20000</v>
      </c>
      <c r="K191" s="83">
        <v>0</v>
      </c>
      <c r="L191" s="83">
        <f t="shared" si="158"/>
        <v>80000</v>
      </c>
      <c r="M191" s="83">
        <f>SUM(M190+K191)</f>
        <v>0</v>
      </c>
      <c r="N191" s="85">
        <f t="shared" si="160"/>
        <v>0</v>
      </c>
      <c r="O191" s="72">
        <v>0</v>
      </c>
      <c r="P191" s="73">
        <v>0</v>
      </c>
      <c r="Q191" s="102">
        <f t="shared" si="149"/>
        <v>0</v>
      </c>
      <c r="R191" s="102">
        <f t="shared" si="150"/>
        <v>0</v>
      </c>
      <c r="S191" s="102">
        <f t="shared" si="163"/>
        <v>0</v>
      </c>
      <c r="T191" s="102">
        <f t="shared" si="152"/>
        <v>0</v>
      </c>
      <c r="U191" s="102">
        <f t="shared" si="164"/>
        <v>0</v>
      </c>
      <c r="V191" s="102">
        <f t="shared" si="154"/>
        <v>0</v>
      </c>
    </row>
    <row r="192" spans="1:22" ht="15.75" x14ac:dyDescent="0.25">
      <c r="A192" s="1">
        <v>2024</v>
      </c>
      <c r="B192" s="1">
        <v>4</v>
      </c>
      <c r="C192" s="3">
        <v>45566</v>
      </c>
      <c r="D192" s="3">
        <v>45657</v>
      </c>
      <c r="E192" s="24">
        <f t="shared" si="161"/>
        <v>320000</v>
      </c>
      <c r="F192" s="20"/>
      <c r="G192" s="20">
        <f>G191+E192</f>
        <v>1600000</v>
      </c>
      <c r="H192" s="20">
        <f>SUM(H191+F192)</f>
        <v>0</v>
      </c>
      <c r="I192" s="27">
        <f t="shared" si="157"/>
        <v>0</v>
      </c>
      <c r="J192" s="12">
        <f t="shared" si="162"/>
        <v>20000</v>
      </c>
      <c r="K192" s="8"/>
      <c r="L192" s="8">
        <f>L191+J192</f>
        <v>100000</v>
      </c>
      <c r="M192" s="8">
        <f>SUM(M191+K192)</f>
        <v>0</v>
      </c>
      <c r="N192" s="19">
        <f>M192/L192</f>
        <v>0</v>
      </c>
      <c r="O192" s="16">
        <v>0</v>
      </c>
      <c r="P192" s="2"/>
      <c r="Q192" s="101">
        <f t="shared" si="149"/>
        <v>0</v>
      </c>
      <c r="R192" s="101">
        <f t="shared" si="150"/>
        <v>0</v>
      </c>
      <c r="S192" s="101">
        <f t="shared" si="163"/>
        <v>0</v>
      </c>
      <c r="T192" s="101">
        <f t="shared" si="152"/>
        <v>0</v>
      </c>
      <c r="U192" s="101">
        <f t="shared" si="164"/>
        <v>0</v>
      </c>
      <c r="V192" s="101">
        <f t="shared" si="154"/>
        <v>0</v>
      </c>
    </row>
    <row r="193" spans="1:22" ht="15.75" x14ac:dyDescent="0.25">
      <c r="A193" s="1">
        <v>2025</v>
      </c>
      <c r="B193" s="1">
        <v>1</v>
      </c>
      <c r="C193" s="3">
        <v>45658</v>
      </c>
      <c r="D193" s="3">
        <v>45747</v>
      </c>
      <c r="E193" s="24">
        <f t="shared" si="161"/>
        <v>320000</v>
      </c>
      <c r="F193" s="20"/>
      <c r="G193" s="20">
        <f t="shared" ref="G193:G207" si="166">G192+E193</f>
        <v>1920000</v>
      </c>
      <c r="H193" s="20">
        <f t="shared" ref="H193:H206" si="167">SUM(H192+F193)</f>
        <v>0</v>
      </c>
      <c r="I193" s="27">
        <f t="shared" si="157"/>
        <v>0</v>
      </c>
      <c r="J193" s="12">
        <f t="shared" si="162"/>
        <v>20000</v>
      </c>
      <c r="K193" s="8"/>
      <c r="L193" s="8">
        <f>L192+J193</f>
        <v>120000</v>
      </c>
      <c r="M193" s="8">
        <f t="shared" ref="M193:M207" si="168">SUM(M192+K193)</f>
        <v>0</v>
      </c>
      <c r="N193" s="19">
        <f t="shared" ref="N193:N207" si="169">M193/L193</f>
        <v>0</v>
      </c>
      <c r="O193" s="16">
        <v>23</v>
      </c>
      <c r="P193" s="2"/>
      <c r="Q193" s="101">
        <f t="shared" si="149"/>
        <v>23</v>
      </c>
      <c r="R193" s="101">
        <f t="shared" si="150"/>
        <v>0</v>
      </c>
      <c r="S193" s="101">
        <f t="shared" si="163"/>
        <v>23</v>
      </c>
      <c r="T193" s="101">
        <f t="shared" si="152"/>
        <v>0</v>
      </c>
      <c r="U193" s="101">
        <f t="shared" si="164"/>
        <v>23</v>
      </c>
      <c r="V193" s="101">
        <f t="shared" si="154"/>
        <v>0</v>
      </c>
    </row>
    <row r="194" spans="1:22" ht="15.75" x14ac:dyDescent="0.25">
      <c r="A194" s="1">
        <v>2025</v>
      </c>
      <c r="B194" s="1">
        <v>2</v>
      </c>
      <c r="C194" s="3">
        <v>45748</v>
      </c>
      <c r="D194" s="3">
        <v>45838</v>
      </c>
      <c r="E194" s="24">
        <v>0</v>
      </c>
      <c r="F194" s="20"/>
      <c r="G194" s="20">
        <f t="shared" si="166"/>
        <v>1920000</v>
      </c>
      <c r="H194" s="20">
        <f t="shared" si="167"/>
        <v>0</v>
      </c>
      <c r="I194" s="27">
        <f t="shared" si="157"/>
        <v>0</v>
      </c>
      <c r="J194" s="12">
        <v>0</v>
      </c>
      <c r="K194" s="8"/>
      <c r="L194" s="8">
        <f t="shared" ref="L194" si="170">L193+J194</f>
        <v>120000</v>
      </c>
      <c r="M194" s="8">
        <f t="shared" si="168"/>
        <v>0</v>
      </c>
      <c r="N194" s="19">
        <f t="shared" si="169"/>
        <v>0</v>
      </c>
      <c r="O194" s="16"/>
      <c r="P194" s="2"/>
      <c r="Q194" s="101">
        <f t="shared" si="149"/>
        <v>0</v>
      </c>
      <c r="R194" s="101">
        <f t="shared" si="150"/>
        <v>0</v>
      </c>
      <c r="S194" s="101">
        <f t="shared" si="163"/>
        <v>0</v>
      </c>
      <c r="T194" s="101">
        <f>R194</f>
        <v>0</v>
      </c>
      <c r="U194" s="101">
        <f t="shared" si="164"/>
        <v>0</v>
      </c>
      <c r="V194" s="101">
        <f>T194</f>
        <v>0</v>
      </c>
    </row>
    <row r="195" spans="1:22" ht="15.75" x14ac:dyDescent="0.25">
      <c r="A195" s="1">
        <v>2025</v>
      </c>
      <c r="B195" s="1">
        <v>3</v>
      </c>
      <c r="C195" s="3">
        <v>45839</v>
      </c>
      <c r="D195" s="3">
        <v>45930</v>
      </c>
      <c r="E195" s="24">
        <v>0</v>
      </c>
      <c r="F195" s="20"/>
      <c r="G195" s="20">
        <f t="shared" si="166"/>
        <v>1920000</v>
      </c>
      <c r="H195" s="20">
        <f t="shared" si="167"/>
        <v>0</v>
      </c>
      <c r="I195" s="27">
        <f t="shared" si="157"/>
        <v>0</v>
      </c>
      <c r="J195" s="12">
        <v>0</v>
      </c>
      <c r="K195" s="8"/>
      <c r="L195" s="8">
        <f>L194+J195</f>
        <v>120000</v>
      </c>
      <c r="M195" s="8">
        <f t="shared" si="168"/>
        <v>0</v>
      </c>
      <c r="N195" s="19">
        <f t="shared" si="169"/>
        <v>0</v>
      </c>
      <c r="O195" s="16"/>
      <c r="P195" s="2"/>
      <c r="Q195" s="101">
        <f t="shared" si="149"/>
        <v>0</v>
      </c>
      <c r="R195" s="101">
        <f t="shared" si="150"/>
        <v>0</v>
      </c>
      <c r="S195" s="101">
        <f t="shared" si="163"/>
        <v>0</v>
      </c>
      <c r="T195" s="101">
        <f t="shared" ref="T195:T208" si="171">R195</f>
        <v>0</v>
      </c>
      <c r="U195" s="101">
        <f t="shared" si="164"/>
        <v>0</v>
      </c>
      <c r="V195" s="101">
        <f t="shared" ref="V195:V208" si="172">T195</f>
        <v>0</v>
      </c>
    </row>
    <row r="196" spans="1:22" ht="15.75" x14ac:dyDescent="0.25">
      <c r="A196" s="1">
        <v>2025</v>
      </c>
      <c r="B196" s="1">
        <v>4</v>
      </c>
      <c r="C196" s="3">
        <v>45931</v>
      </c>
      <c r="D196" s="3">
        <v>46022</v>
      </c>
      <c r="E196" s="24">
        <v>0</v>
      </c>
      <c r="F196" s="20"/>
      <c r="G196" s="20">
        <f t="shared" si="166"/>
        <v>1920000</v>
      </c>
      <c r="H196" s="20">
        <f t="shared" si="167"/>
        <v>0</v>
      </c>
      <c r="I196" s="27">
        <f t="shared" si="157"/>
        <v>0</v>
      </c>
      <c r="J196" s="12">
        <v>0</v>
      </c>
      <c r="K196" s="8"/>
      <c r="L196" s="8">
        <f t="shared" ref="L196:L207" si="173">L195+J196</f>
        <v>120000</v>
      </c>
      <c r="M196" s="8">
        <f t="shared" si="168"/>
        <v>0</v>
      </c>
      <c r="N196" s="19">
        <f t="shared" si="169"/>
        <v>0</v>
      </c>
      <c r="O196" s="16"/>
      <c r="P196" s="2"/>
      <c r="Q196" s="101">
        <f t="shared" si="149"/>
        <v>0</v>
      </c>
      <c r="R196" s="101">
        <f t="shared" si="150"/>
        <v>0</v>
      </c>
      <c r="S196" s="101">
        <f t="shared" si="163"/>
        <v>0</v>
      </c>
      <c r="T196" s="101">
        <f t="shared" si="171"/>
        <v>0</v>
      </c>
      <c r="U196" s="101">
        <f t="shared" si="164"/>
        <v>0</v>
      </c>
      <c r="V196" s="101">
        <f t="shared" si="172"/>
        <v>0</v>
      </c>
    </row>
    <row r="197" spans="1:22" ht="15.75" x14ac:dyDescent="0.25">
      <c r="A197" s="1">
        <v>2026</v>
      </c>
      <c r="B197" s="1">
        <v>1</v>
      </c>
      <c r="C197" s="3">
        <v>46023</v>
      </c>
      <c r="D197" s="3">
        <v>46112</v>
      </c>
      <c r="E197" s="24">
        <v>0</v>
      </c>
      <c r="F197" s="20"/>
      <c r="G197" s="20">
        <f t="shared" si="166"/>
        <v>1920000</v>
      </c>
      <c r="H197" s="20">
        <f t="shared" si="167"/>
        <v>0</v>
      </c>
      <c r="I197" s="27">
        <f t="shared" si="157"/>
        <v>0</v>
      </c>
      <c r="J197" s="12">
        <v>0</v>
      </c>
      <c r="K197" s="8"/>
      <c r="L197" s="8">
        <f t="shared" si="173"/>
        <v>120000</v>
      </c>
      <c r="M197" s="8">
        <f t="shared" si="168"/>
        <v>0</v>
      </c>
      <c r="N197" s="19">
        <f t="shared" si="169"/>
        <v>0</v>
      </c>
      <c r="O197" s="16"/>
      <c r="P197" s="2"/>
      <c r="Q197" s="101">
        <f t="shared" si="149"/>
        <v>0</v>
      </c>
      <c r="R197" s="101">
        <f t="shared" si="150"/>
        <v>0</v>
      </c>
      <c r="S197" s="101">
        <f t="shared" si="163"/>
        <v>0</v>
      </c>
      <c r="T197" s="101">
        <f t="shared" si="171"/>
        <v>0</v>
      </c>
      <c r="U197" s="101">
        <f t="shared" si="164"/>
        <v>0</v>
      </c>
      <c r="V197" s="101">
        <f t="shared" si="172"/>
        <v>0</v>
      </c>
    </row>
    <row r="198" spans="1:22" ht="15.75" x14ac:dyDescent="0.25">
      <c r="A198" s="1">
        <v>2026</v>
      </c>
      <c r="B198" s="1">
        <v>2</v>
      </c>
      <c r="C198" s="3">
        <v>46113</v>
      </c>
      <c r="D198" s="3">
        <v>46203</v>
      </c>
      <c r="E198" s="24">
        <v>0</v>
      </c>
      <c r="F198" s="20"/>
      <c r="G198" s="20">
        <f t="shared" si="166"/>
        <v>1920000</v>
      </c>
      <c r="H198" s="20">
        <f t="shared" si="167"/>
        <v>0</v>
      </c>
      <c r="I198" s="27">
        <f t="shared" si="157"/>
        <v>0</v>
      </c>
      <c r="J198" s="12">
        <v>0</v>
      </c>
      <c r="K198" s="8"/>
      <c r="L198" s="8">
        <f t="shared" si="173"/>
        <v>120000</v>
      </c>
      <c r="M198" s="8">
        <f t="shared" si="168"/>
        <v>0</v>
      </c>
      <c r="N198" s="19">
        <f t="shared" si="169"/>
        <v>0</v>
      </c>
      <c r="O198" s="16"/>
      <c r="P198" s="2"/>
      <c r="Q198" s="101">
        <f t="shared" si="149"/>
        <v>0</v>
      </c>
      <c r="R198" s="101">
        <f t="shared" si="150"/>
        <v>0</v>
      </c>
      <c r="S198" s="101">
        <f t="shared" si="163"/>
        <v>0</v>
      </c>
      <c r="T198" s="101">
        <f t="shared" si="171"/>
        <v>0</v>
      </c>
      <c r="U198" s="101">
        <f t="shared" si="164"/>
        <v>0</v>
      </c>
      <c r="V198" s="101">
        <f t="shared" si="172"/>
        <v>0</v>
      </c>
    </row>
    <row r="199" spans="1:22" ht="15.75" x14ac:dyDescent="0.25">
      <c r="A199" s="1">
        <v>2026</v>
      </c>
      <c r="B199" s="1">
        <v>3</v>
      </c>
      <c r="C199" s="3">
        <v>46204</v>
      </c>
      <c r="D199" s="3">
        <v>46295</v>
      </c>
      <c r="E199" s="25">
        <v>0</v>
      </c>
      <c r="F199" s="21"/>
      <c r="G199" s="21">
        <f t="shared" si="166"/>
        <v>1920000</v>
      </c>
      <c r="H199" s="21">
        <f t="shared" si="167"/>
        <v>0</v>
      </c>
      <c r="I199" s="28">
        <f t="shared" si="157"/>
        <v>0</v>
      </c>
      <c r="J199" s="13">
        <v>0</v>
      </c>
      <c r="K199" s="5"/>
      <c r="L199" s="5">
        <f t="shared" si="173"/>
        <v>120000</v>
      </c>
      <c r="M199" s="5">
        <f t="shared" si="168"/>
        <v>0</v>
      </c>
      <c r="N199" s="19">
        <f t="shared" si="169"/>
        <v>0</v>
      </c>
      <c r="O199" s="17"/>
      <c r="P199" s="4"/>
      <c r="Q199" s="101">
        <f t="shared" si="149"/>
        <v>0</v>
      </c>
      <c r="R199" s="101">
        <f t="shared" si="150"/>
        <v>0</v>
      </c>
      <c r="S199" s="101">
        <f t="shared" si="163"/>
        <v>0</v>
      </c>
      <c r="T199" s="101">
        <f t="shared" si="171"/>
        <v>0</v>
      </c>
      <c r="U199" s="101">
        <f t="shared" si="164"/>
        <v>0</v>
      </c>
      <c r="V199" s="101">
        <f t="shared" si="172"/>
        <v>0</v>
      </c>
    </row>
    <row r="200" spans="1:22" ht="15.75" x14ac:dyDescent="0.25">
      <c r="A200" s="1">
        <v>2026</v>
      </c>
      <c r="B200" s="1">
        <v>4</v>
      </c>
      <c r="C200" s="3">
        <v>46296</v>
      </c>
      <c r="D200" s="3">
        <v>46387</v>
      </c>
      <c r="E200" s="25">
        <v>0</v>
      </c>
      <c r="F200" s="21"/>
      <c r="G200" s="21">
        <f t="shared" si="166"/>
        <v>1920000</v>
      </c>
      <c r="H200" s="21">
        <f t="shared" si="167"/>
        <v>0</v>
      </c>
      <c r="I200" s="28">
        <f t="shared" si="157"/>
        <v>0</v>
      </c>
      <c r="J200" s="13">
        <v>0</v>
      </c>
      <c r="K200" s="5"/>
      <c r="L200" s="5">
        <f t="shared" si="173"/>
        <v>120000</v>
      </c>
      <c r="M200" s="5">
        <f t="shared" si="168"/>
        <v>0</v>
      </c>
      <c r="N200" s="19">
        <f t="shared" si="169"/>
        <v>0</v>
      </c>
      <c r="O200" s="17"/>
      <c r="P200" s="4"/>
      <c r="Q200" s="101">
        <f t="shared" si="149"/>
        <v>0</v>
      </c>
      <c r="R200" s="101">
        <f t="shared" si="150"/>
        <v>0</v>
      </c>
      <c r="S200" s="101">
        <f t="shared" si="163"/>
        <v>0</v>
      </c>
      <c r="T200" s="101">
        <f t="shared" si="171"/>
        <v>0</v>
      </c>
      <c r="U200" s="101">
        <f t="shared" si="164"/>
        <v>0</v>
      </c>
      <c r="V200" s="101">
        <f t="shared" si="172"/>
        <v>0</v>
      </c>
    </row>
    <row r="201" spans="1:22" ht="15.75" x14ac:dyDescent="0.25">
      <c r="A201" s="1">
        <v>2027</v>
      </c>
      <c r="B201" s="1">
        <v>1</v>
      </c>
      <c r="C201" s="3">
        <v>46388</v>
      </c>
      <c r="D201" s="3">
        <v>46477</v>
      </c>
      <c r="E201" s="25">
        <v>0</v>
      </c>
      <c r="F201" s="21"/>
      <c r="G201" s="21">
        <f t="shared" si="166"/>
        <v>1920000</v>
      </c>
      <c r="H201" s="21">
        <f t="shared" si="167"/>
        <v>0</v>
      </c>
      <c r="I201" s="28">
        <f t="shared" si="157"/>
        <v>0</v>
      </c>
      <c r="J201" s="13">
        <v>0</v>
      </c>
      <c r="K201" s="5"/>
      <c r="L201" s="5">
        <f t="shared" si="173"/>
        <v>120000</v>
      </c>
      <c r="M201" s="5">
        <f t="shared" si="168"/>
        <v>0</v>
      </c>
      <c r="N201" s="19">
        <f t="shared" si="169"/>
        <v>0</v>
      </c>
      <c r="O201" s="17"/>
      <c r="P201" s="4"/>
      <c r="Q201" s="101">
        <f t="shared" si="149"/>
        <v>0</v>
      </c>
      <c r="R201" s="101">
        <f t="shared" si="150"/>
        <v>0</v>
      </c>
      <c r="S201" s="101">
        <f t="shared" si="163"/>
        <v>0</v>
      </c>
      <c r="T201" s="101">
        <f t="shared" si="171"/>
        <v>0</v>
      </c>
      <c r="U201" s="101">
        <f t="shared" si="164"/>
        <v>0</v>
      </c>
      <c r="V201" s="101">
        <f t="shared" si="172"/>
        <v>0</v>
      </c>
    </row>
    <row r="202" spans="1:22" ht="15.75" x14ac:dyDescent="0.25">
      <c r="A202" s="1">
        <v>2027</v>
      </c>
      <c r="B202" s="1">
        <v>2</v>
      </c>
      <c r="C202" s="3">
        <v>46478</v>
      </c>
      <c r="D202" s="3">
        <v>46568</v>
      </c>
      <c r="E202" s="25">
        <v>0</v>
      </c>
      <c r="F202" s="21"/>
      <c r="G202" s="21">
        <f t="shared" si="166"/>
        <v>1920000</v>
      </c>
      <c r="H202" s="21">
        <f t="shared" si="167"/>
        <v>0</v>
      </c>
      <c r="I202" s="28">
        <f t="shared" si="157"/>
        <v>0</v>
      </c>
      <c r="J202" s="13">
        <v>0</v>
      </c>
      <c r="K202" s="5"/>
      <c r="L202" s="5">
        <f t="shared" si="173"/>
        <v>120000</v>
      </c>
      <c r="M202" s="5">
        <f t="shared" si="168"/>
        <v>0</v>
      </c>
      <c r="N202" s="19">
        <f t="shared" si="169"/>
        <v>0</v>
      </c>
      <c r="O202" s="17"/>
      <c r="P202" s="4"/>
      <c r="Q202" s="101">
        <f t="shared" si="149"/>
        <v>0</v>
      </c>
      <c r="R202" s="101">
        <f t="shared" si="150"/>
        <v>0</v>
      </c>
      <c r="S202" s="101">
        <f t="shared" si="163"/>
        <v>0</v>
      </c>
      <c r="T202" s="101">
        <f t="shared" si="171"/>
        <v>0</v>
      </c>
      <c r="U202" s="101">
        <f t="shared" si="164"/>
        <v>0</v>
      </c>
      <c r="V202" s="101">
        <f t="shared" si="172"/>
        <v>0</v>
      </c>
    </row>
    <row r="203" spans="1:22" ht="15.75" x14ac:dyDescent="0.25">
      <c r="A203" s="1">
        <v>2027</v>
      </c>
      <c r="B203" s="1">
        <v>3</v>
      </c>
      <c r="C203" s="3">
        <v>46569</v>
      </c>
      <c r="D203" s="3">
        <v>46660</v>
      </c>
      <c r="E203" s="25">
        <v>0</v>
      </c>
      <c r="F203" s="21"/>
      <c r="G203" s="21">
        <f t="shared" si="166"/>
        <v>1920000</v>
      </c>
      <c r="H203" s="21">
        <f t="shared" si="167"/>
        <v>0</v>
      </c>
      <c r="I203" s="28">
        <f t="shared" si="157"/>
        <v>0</v>
      </c>
      <c r="J203" s="13">
        <v>0</v>
      </c>
      <c r="K203" s="5"/>
      <c r="L203" s="5">
        <f t="shared" si="173"/>
        <v>120000</v>
      </c>
      <c r="M203" s="5">
        <f t="shared" si="168"/>
        <v>0</v>
      </c>
      <c r="N203" s="19">
        <f t="shared" si="169"/>
        <v>0</v>
      </c>
      <c r="O203" s="17"/>
      <c r="P203" s="4"/>
      <c r="Q203" s="101">
        <f t="shared" si="149"/>
        <v>0</v>
      </c>
      <c r="R203" s="101">
        <f t="shared" si="150"/>
        <v>0</v>
      </c>
      <c r="S203" s="101">
        <f t="shared" si="163"/>
        <v>0</v>
      </c>
      <c r="T203" s="101">
        <f t="shared" si="171"/>
        <v>0</v>
      </c>
      <c r="U203" s="101">
        <f t="shared" si="164"/>
        <v>0</v>
      </c>
      <c r="V203" s="101">
        <f t="shared" si="172"/>
        <v>0</v>
      </c>
    </row>
    <row r="204" spans="1:22" ht="15.75" x14ac:dyDescent="0.25">
      <c r="A204" s="1">
        <v>2027</v>
      </c>
      <c r="B204" s="1">
        <v>4</v>
      </c>
      <c r="C204" s="3">
        <v>46661</v>
      </c>
      <c r="D204" s="3">
        <v>46752</v>
      </c>
      <c r="E204" s="25">
        <v>0</v>
      </c>
      <c r="F204" s="21"/>
      <c r="G204" s="21">
        <f t="shared" si="166"/>
        <v>1920000</v>
      </c>
      <c r="H204" s="21">
        <f t="shared" si="167"/>
        <v>0</v>
      </c>
      <c r="I204" s="28">
        <f t="shared" si="157"/>
        <v>0</v>
      </c>
      <c r="J204" s="13">
        <v>0</v>
      </c>
      <c r="K204" s="5"/>
      <c r="L204" s="5">
        <f t="shared" si="173"/>
        <v>120000</v>
      </c>
      <c r="M204" s="5">
        <f t="shared" si="168"/>
        <v>0</v>
      </c>
      <c r="N204" s="19">
        <f t="shared" si="169"/>
        <v>0</v>
      </c>
      <c r="O204" s="17"/>
      <c r="P204" s="4"/>
      <c r="Q204" s="101">
        <f t="shared" si="149"/>
        <v>0</v>
      </c>
      <c r="R204" s="101">
        <f t="shared" si="150"/>
        <v>0</v>
      </c>
      <c r="S204" s="101">
        <f t="shared" si="163"/>
        <v>0</v>
      </c>
      <c r="T204" s="101">
        <f t="shared" si="171"/>
        <v>0</v>
      </c>
      <c r="U204" s="101">
        <f t="shared" si="164"/>
        <v>0</v>
      </c>
      <c r="V204" s="101">
        <f t="shared" si="172"/>
        <v>0</v>
      </c>
    </row>
    <row r="205" spans="1:22" ht="15.75" x14ac:dyDescent="0.25">
      <c r="A205" s="1">
        <v>2028</v>
      </c>
      <c r="B205" s="1">
        <v>1</v>
      </c>
      <c r="C205" s="3">
        <v>46753</v>
      </c>
      <c r="D205" s="3">
        <v>46843</v>
      </c>
      <c r="E205" s="25">
        <v>0</v>
      </c>
      <c r="F205" s="21"/>
      <c r="G205" s="21">
        <f t="shared" si="166"/>
        <v>1920000</v>
      </c>
      <c r="H205" s="21">
        <f t="shared" si="167"/>
        <v>0</v>
      </c>
      <c r="I205" s="28">
        <f>H205/G205</f>
        <v>0</v>
      </c>
      <c r="J205" s="13">
        <v>0</v>
      </c>
      <c r="K205" s="5"/>
      <c r="L205" s="5">
        <f t="shared" si="173"/>
        <v>120000</v>
      </c>
      <c r="M205" s="5">
        <f t="shared" si="168"/>
        <v>0</v>
      </c>
      <c r="N205" s="19">
        <f t="shared" si="169"/>
        <v>0</v>
      </c>
      <c r="O205" s="17"/>
      <c r="P205" s="4"/>
      <c r="Q205" s="101">
        <f t="shared" si="149"/>
        <v>0</v>
      </c>
      <c r="R205" s="101">
        <f t="shared" si="150"/>
        <v>0</v>
      </c>
      <c r="S205" s="101">
        <f t="shared" si="163"/>
        <v>0</v>
      </c>
      <c r="T205" s="101">
        <f t="shared" si="171"/>
        <v>0</v>
      </c>
      <c r="U205" s="101">
        <f t="shared" si="164"/>
        <v>0</v>
      </c>
      <c r="V205" s="101">
        <f t="shared" si="172"/>
        <v>0</v>
      </c>
    </row>
    <row r="206" spans="1:22" ht="15.75" x14ac:dyDescent="0.25">
      <c r="A206" s="1">
        <v>2028</v>
      </c>
      <c r="B206" s="1">
        <v>2</v>
      </c>
      <c r="C206" s="3">
        <v>46844</v>
      </c>
      <c r="D206" s="3">
        <v>46934</v>
      </c>
      <c r="E206" s="25">
        <v>0</v>
      </c>
      <c r="F206" s="21"/>
      <c r="G206" s="21">
        <f t="shared" si="166"/>
        <v>1920000</v>
      </c>
      <c r="H206" s="21">
        <f t="shared" si="167"/>
        <v>0</v>
      </c>
      <c r="I206" s="28">
        <f t="shared" ref="I206:I207" si="174">H206/G206</f>
        <v>0</v>
      </c>
      <c r="J206" s="13">
        <v>0</v>
      </c>
      <c r="K206" s="5"/>
      <c r="L206" s="5">
        <f t="shared" si="173"/>
        <v>120000</v>
      </c>
      <c r="M206" s="5">
        <f t="shared" si="168"/>
        <v>0</v>
      </c>
      <c r="N206" s="19">
        <f t="shared" si="169"/>
        <v>0</v>
      </c>
      <c r="O206" s="17"/>
      <c r="P206" s="4"/>
      <c r="Q206" s="101">
        <f t="shared" si="149"/>
        <v>0</v>
      </c>
      <c r="R206" s="101">
        <f t="shared" si="150"/>
        <v>0</v>
      </c>
      <c r="S206" s="101">
        <f t="shared" si="163"/>
        <v>0</v>
      </c>
      <c r="T206" s="101">
        <f t="shared" si="171"/>
        <v>0</v>
      </c>
      <c r="U206" s="101">
        <f t="shared" si="164"/>
        <v>0</v>
      </c>
      <c r="V206" s="101">
        <f t="shared" si="172"/>
        <v>0</v>
      </c>
    </row>
    <row r="207" spans="1:22" ht="15.75" x14ac:dyDescent="0.25">
      <c r="A207" s="1">
        <v>2028</v>
      </c>
      <c r="B207" s="1">
        <v>3</v>
      </c>
      <c r="C207" s="3">
        <v>46935</v>
      </c>
      <c r="D207" s="3">
        <v>47026</v>
      </c>
      <c r="E207" s="25">
        <v>0</v>
      </c>
      <c r="F207" s="21"/>
      <c r="G207" s="21">
        <f t="shared" si="166"/>
        <v>1920000</v>
      </c>
      <c r="H207" s="21">
        <f>SUM(H206+F207)</f>
        <v>0</v>
      </c>
      <c r="I207" s="28">
        <f t="shared" si="174"/>
        <v>0</v>
      </c>
      <c r="J207" s="13">
        <v>0</v>
      </c>
      <c r="K207" s="18"/>
      <c r="L207" s="18">
        <f t="shared" si="173"/>
        <v>120000</v>
      </c>
      <c r="M207" s="18">
        <f t="shared" si="168"/>
        <v>0</v>
      </c>
      <c r="N207" s="19">
        <f t="shared" si="169"/>
        <v>0</v>
      </c>
      <c r="O207" s="17"/>
      <c r="P207" s="4"/>
      <c r="Q207" s="101">
        <f t="shared" si="149"/>
        <v>0</v>
      </c>
      <c r="R207" s="101">
        <f t="shared" si="150"/>
        <v>0</v>
      </c>
      <c r="S207" s="101">
        <f t="shared" si="163"/>
        <v>0</v>
      </c>
      <c r="T207" s="101">
        <f t="shared" si="171"/>
        <v>0</v>
      </c>
      <c r="U207" s="101">
        <f t="shared" si="164"/>
        <v>0</v>
      </c>
      <c r="V207" s="101">
        <f t="shared" si="172"/>
        <v>0</v>
      </c>
    </row>
    <row r="208" spans="1:22" ht="15.75" thickBot="1" x14ac:dyDescent="0.3">
      <c r="A208" s="40" t="s">
        <v>12</v>
      </c>
      <c r="B208" s="40"/>
      <c r="C208" s="40"/>
      <c r="D208" s="41"/>
      <c r="E208" s="42">
        <f>1728000+(192000)</f>
        <v>1920000</v>
      </c>
      <c r="F208" s="38">
        <f>SUM(F184:F207)</f>
        <v>0</v>
      </c>
      <c r="G208" s="38">
        <f>G207</f>
        <v>1920000</v>
      </c>
      <c r="H208" s="39">
        <f>H207</f>
        <v>0</v>
      </c>
      <c r="I208" s="49">
        <f>H208/G208</f>
        <v>0</v>
      </c>
      <c r="J208" s="43">
        <v>120000</v>
      </c>
      <c r="K208" s="50">
        <f>SUM(K184:K207)</f>
        <v>0</v>
      </c>
      <c r="L208" s="44">
        <f>L207</f>
        <v>120000</v>
      </c>
      <c r="M208" s="45">
        <f>M207</f>
        <v>0</v>
      </c>
      <c r="N208" s="46">
        <f>M208/L208</f>
        <v>0</v>
      </c>
      <c r="O208" s="47">
        <f>SUM(O184:O207)</f>
        <v>23</v>
      </c>
      <c r="P208" s="47">
        <f>SUM(P184:P207)</f>
        <v>0</v>
      </c>
      <c r="Q208" s="101">
        <f t="shared" si="149"/>
        <v>23</v>
      </c>
      <c r="R208" s="101">
        <f t="shared" si="150"/>
        <v>0</v>
      </c>
      <c r="S208" s="101">
        <f t="shared" si="163"/>
        <v>23</v>
      </c>
      <c r="T208" s="101">
        <f t="shared" si="171"/>
        <v>0</v>
      </c>
      <c r="U208" s="101">
        <f t="shared" si="164"/>
        <v>23</v>
      </c>
      <c r="V208" s="101">
        <f t="shared" si="172"/>
        <v>0</v>
      </c>
    </row>
    <row r="209" spans="1:22" ht="15.75" thickTop="1" x14ac:dyDescent="0.25">
      <c r="K209" s="6"/>
      <c r="L209" s="37"/>
      <c r="M209" s="37"/>
      <c r="N209" s="166"/>
    </row>
    <row r="211" spans="1:22" x14ac:dyDescent="0.25">
      <c r="A211" s="181" t="s">
        <v>47</v>
      </c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</row>
    <row r="212" spans="1:22" ht="15.75" thickBot="1" x14ac:dyDescent="0.3">
      <c r="A212" s="170" t="s">
        <v>0</v>
      </c>
      <c r="B212" s="171"/>
      <c r="C212" s="171"/>
      <c r="D212" s="171"/>
      <c r="E212" s="172" t="s">
        <v>26</v>
      </c>
      <c r="F212" s="172"/>
      <c r="G212" s="172"/>
      <c r="H212" s="172"/>
      <c r="I212" s="173"/>
      <c r="J212" s="174" t="s">
        <v>27</v>
      </c>
      <c r="K212" s="175"/>
      <c r="L212" s="175"/>
      <c r="M212" s="175"/>
      <c r="N212" s="176"/>
      <c r="O212" s="14"/>
      <c r="P212" s="7"/>
      <c r="Q212" s="185" t="s">
        <v>77</v>
      </c>
      <c r="R212" s="185"/>
      <c r="S212" s="185"/>
      <c r="T212" s="185"/>
      <c r="U212" s="185"/>
      <c r="V212" s="185"/>
    </row>
    <row r="213" spans="1:22" ht="120.75" thickTop="1" x14ac:dyDescent="0.25">
      <c r="A213" s="9" t="s">
        <v>1</v>
      </c>
      <c r="B213" s="9" t="s">
        <v>2</v>
      </c>
      <c r="C213" s="9" t="s">
        <v>3</v>
      </c>
      <c r="D213" s="11" t="s">
        <v>9</v>
      </c>
      <c r="E213" s="22" t="s">
        <v>4</v>
      </c>
      <c r="F213" s="23" t="s">
        <v>6</v>
      </c>
      <c r="G213" s="23" t="s">
        <v>5</v>
      </c>
      <c r="H213" s="23" t="s">
        <v>7</v>
      </c>
      <c r="I213" s="26" t="s">
        <v>8</v>
      </c>
      <c r="J213" s="29" t="s">
        <v>4</v>
      </c>
      <c r="K213" s="30" t="s">
        <v>6</v>
      </c>
      <c r="L213" s="30" t="s">
        <v>5</v>
      </c>
      <c r="M213" s="30" t="s">
        <v>7</v>
      </c>
      <c r="N213" s="31" t="s">
        <v>8</v>
      </c>
      <c r="O213" s="15" t="s">
        <v>10</v>
      </c>
      <c r="P213" s="10" t="s">
        <v>11</v>
      </c>
      <c r="Q213" s="113" t="s">
        <v>78</v>
      </c>
      <c r="R213" s="113" t="s">
        <v>79</v>
      </c>
      <c r="S213" s="113" t="s">
        <v>80</v>
      </c>
      <c r="T213" s="113" t="s">
        <v>81</v>
      </c>
      <c r="U213" s="113" t="s">
        <v>82</v>
      </c>
      <c r="V213" s="113" t="s">
        <v>83</v>
      </c>
    </row>
    <row r="214" spans="1:22" ht="15.75" x14ac:dyDescent="0.25">
      <c r="A214" s="68">
        <v>2022</v>
      </c>
      <c r="B214" s="68">
        <v>4</v>
      </c>
      <c r="C214" s="69">
        <v>44835</v>
      </c>
      <c r="D214" s="69">
        <v>44926</v>
      </c>
      <c r="E214" s="70">
        <v>0</v>
      </c>
      <c r="F214" s="70">
        <v>0</v>
      </c>
      <c r="G214" s="70">
        <v>0</v>
      </c>
      <c r="H214" s="70">
        <v>0</v>
      </c>
      <c r="I214" s="71">
        <v>0</v>
      </c>
      <c r="J214" s="70">
        <v>0</v>
      </c>
      <c r="K214" s="70">
        <v>0</v>
      </c>
      <c r="L214" s="70">
        <v>0</v>
      </c>
      <c r="M214" s="70">
        <v>0</v>
      </c>
      <c r="N214" s="71">
        <v>0</v>
      </c>
      <c r="O214" s="72">
        <v>0</v>
      </c>
      <c r="P214" s="73">
        <v>0</v>
      </c>
      <c r="Q214" s="102">
        <f t="shared" ref="Q214:V214" si="175">O214</f>
        <v>0</v>
      </c>
      <c r="R214" s="102">
        <f t="shared" si="175"/>
        <v>0</v>
      </c>
      <c r="S214" s="102">
        <f t="shared" si="175"/>
        <v>0</v>
      </c>
      <c r="T214" s="102">
        <f t="shared" si="175"/>
        <v>0</v>
      </c>
      <c r="U214" s="102">
        <f t="shared" si="175"/>
        <v>0</v>
      </c>
      <c r="V214" s="102">
        <f t="shared" si="175"/>
        <v>0</v>
      </c>
    </row>
    <row r="215" spans="1:22" ht="15.75" x14ac:dyDescent="0.25">
      <c r="A215" s="68">
        <v>2023</v>
      </c>
      <c r="B215" s="68">
        <v>1</v>
      </c>
      <c r="C215" s="69">
        <v>44927</v>
      </c>
      <c r="D215" s="69">
        <v>45016</v>
      </c>
      <c r="E215" s="70">
        <v>0</v>
      </c>
      <c r="F215" s="70">
        <v>0</v>
      </c>
      <c r="G215" s="70">
        <v>0</v>
      </c>
      <c r="H215" s="70">
        <v>0</v>
      </c>
      <c r="I215" s="71">
        <v>0</v>
      </c>
      <c r="J215" s="70">
        <v>0</v>
      </c>
      <c r="K215" s="70">
        <v>0</v>
      </c>
      <c r="L215" s="70">
        <v>0</v>
      </c>
      <c r="M215" s="70">
        <v>0</v>
      </c>
      <c r="N215" s="71">
        <v>0</v>
      </c>
      <c r="O215" s="72">
        <v>0</v>
      </c>
      <c r="P215" s="73">
        <v>0</v>
      </c>
      <c r="Q215" s="102">
        <f t="shared" ref="Q215:Q238" si="176">O215</f>
        <v>0</v>
      </c>
      <c r="R215" s="102">
        <f t="shared" ref="R215:R238" si="177">P215</f>
        <v>0</v>
      </c>
      <c r="S215" s="102">
        <f t="shared" ref="S215:S217" si="178">Q215</f>
        <v>0</v>
      </c>
      <c r="T215" s="102">
        <f t="shared" ref="T215:T223" si="179">R215</f>
        <v>0</v>
      </c>
      <c r="U215" s="102">
        <f t="shared" ref="U215:U217" si="180">S215</f>
        <v>0</v>
      </c>
      <c r="V215" s="102">
        <f t="shared" ref="V215:V223" si="181">T215</f>
        <v>0</v>
      </c>
    </row>
    <row r="216" spans="1:22" s="134" customFormat="1" ht="15.75" x14ac:dyDescent="0.25">
      <c r="A216" s="115">
        <v>2023</v>
      </c>
      <c r="B216" s="115">
        <v>2</v>
      </c>
      <c r="C216" s="116">
        <v>45017</v>
      </c>
      <c r="D216" s="116">
        <v>45107</v>
      </c>
      <c r="E216" s="126">
        <v>0</v>
      </c>
      <c r="F216" s="118">
        <v>0</v>
      </c>
      <c r="G216" s="118">
        <v>0</v>
      </c>
      <c r="H216" s="118">
        <f>SUM(F216+0)</f>
        <v>0</v>
      </c>
      <c r="I216" s="127">
        <v>0</v>
      </c>
      <c r="J216" s="128">
        <v>0</v>
      </c>
      <c r="K216" s="129">
        <v>0</v>
      </c>
      <c r="L216" s="130">
        <f>J216</f>
        <v>0</v>
      </c>
      <c r="M216" s="129">
        <f>SUM(K216+0)</f>
        <v>0</v>
      </c>
      <c r="N216" s="131">
        <v>0</v>
      </c>
      <c r="O216" s="132">
        <v>0</v>
      </c>
      <c r="P216" s="133">
        <v>0</v>
      </c>
      <c r="Q216" s="114">
        <f t="shared" si="176"/>
        <v>0</v>
      </c>
      <c r="R216" s="114">
        <f t="shared" si="177"/>
        <v>0</v>
      </c>
      <c r="S216" s="114">
        <f t="shared" si="178"/>
        <v>0</v>
      </c>
      <c r="T216" s="114">
        <f t="shared" si="179"/>
        <v>0</v>
      </c>
      <c r="U216" s="114">
        <f t="shared" si="180"/>
        <v>0</v>
      </c>
      <c r="V216" s="114">
        <f t="shared" si="181"/>
        <v>0</v>
      </c>
    </row>
    <row r="217" spans="1:22" ht="15.75" x14ac:dyDescent="0.25">
      <c r="A217" s="68">
        <v>2023</v>
      </c>
      <c r="B217" s="68">
        <v>3</v>
      </c>
      <c r="C217" s="69">
        <v>45108</v>
      </c>
      <c r="D217" s="69">
        <v>45199</v>
      </c>
      <c r="E217" s="79"/>
      <c r="F217" s="80"/>
      <c r="G217" s="80">
        <f t="shared" ref="G217:G218" si="182">G216+E217</f>
        <v>0</v>
      </c>
      <c r="H217" s="80">
        <f t="shared" ref="H217:H221" si="183">SUM(H216+F217)</f>
        <v>0</v>
      </c>
      <c r="I217" s="81">
        <v>0</v>
      </c>
      <c r="J217" s="82"/>
      <c r="K217" s="83"/>
      <c r="L217" s="83">
        <f>L216+J217</f>
        <v>0</v>
      </c>
      <c r="M217" s="83">
        <f>SUM(M216+K217)</f>
        <v>0</v>
      </c>
      <c r="N217" s="85">
        <v>0</v>
      </c>
      <c r="O217" s="72">
        <v>0</v>
      </c>
      <c r="P217" s="73">
        <v>0</v>
      </c>
      <c r="Q217" s="102">
        <f t="shared" si="176"/>
        <v>0</v>
      </c>
      <c r="R217" s="102">
        <f t="shared" si="177"/>
        <v>0</v>
      </c>
      <c r="S217" s="102">
        <f t="shared" si="178"/>
        <v>0</v>
      </c>
      <c r="T217" s="102">
        <f t="shared" si="179"/>
        <v>0</v>
      </c>
      <c r="U217" s="102">
        <f t="shared" si="180"/>
        <v>0</v>
      </c>
      <c r="V217" s="102">
        <f t="shared" si="181"/>
        <v>0</v>
      </c>
    </row>
    <row r="218" spans="1:22" ht="15.75" x14ac:dyDescent="0.25">
      <c r="A218" s="68">
        <v>2023</v>
      </c>
      <c r="B218" s="68">
        <v>4</v>
      </c>
      <c r="C218" s="69">
        <v>45200</v>
      </c>
      <c r="D218" s="69">
        <v>45291</v>
      </c>
      <c r="E218" s="79">
        <f>$E$238/7</f>
        <v>325714.28571428574</v>
      </c>
      <c r="F218" s="80">
        <v>0</v>
      </c>
      <c r="G218" s="80">
        <f t="shared" si="182"/>
        <v>325714.28571428574</v>
      </c>
      <c r="H218" s="80">
        <f t="shared" si="183"/>
        <v>0</v>
      </c>
      <c r="I218" s="81">
        <f t="shared" ref="I218:I234" si="184">H218/G218</f>
        <v>0</v>
      </c>
      <c r="J218" s="82">
        <f>$J$238/7</f>
        <v>9428.5714285714294</v>
      </c>
      <c r="K218" s="83">
        <v>0</v>
      </c>
      <c r="L218" s="83">
        <f t="shared" ref="L218:L221" si="185">L217+J218</f>
        <v>9428.5714285714294</v>
      </c>
      <c r="M218" s="83">
        <f t="shared" ref="M218:M220" si="186">SUM(M217+K218)</f>
        <v>0</v>
      </c>
      <c r="N218" s="85">
        <f t="shared" ref="N218:N221" si="187">M218/L218</f>
        <v>0</v>
      </c>
      <c r="O218" s="72">
        <v>0</v>
      </c>
      <c r="P218" s="73">
        <v>0</v>
      </c>
      <c r="Q218" s="102">
        <f t="shared" si="176"/>
        <v>0</v>
      </c>
      <c r="R218" s="102">
        <f t="shared" si="177"/>
        <v>0</v>
      </c>
      <c r="S218" s="102">
        <f>Q218</f>
        <v>0</v>
      </c>
      <c r="T218" s="102">
        <f t="shared" si="179"/>
        <v>0</v>
      </c>
      <c r="U218" s="102">
        <f>S218</f>
        <v>0</v>
      </c>
      <c r="V218" s="102">
        <f t="shared" si="181"/>
        <v>0</v>
      </c>
    </row>
    <row r="219" spans="1:22" ht="15.75" x14ac:dyDescent="0.25">
      <c r="A219" s="68">
        <v>2024</v>
      </c>
      <c r="B219" s="68">
        <v>1</v>
      </c>
      <c r="C219" s="69">
        <v>45292</v>
      </c>
      <c r="D219" s="69">
        <v>45382</v>
      </c>
      <c r="E219" s="79">
        <f t="shared" ref="E219:E224" si="188">$E$238/7</f>
        <v>325714.28571428574</v>
      </c>
      <c r="F219" s="80">
        <v>682859</v>
      </c>
      <c r="G219" s="80">
        <f>G218+E219</f>
        <v>651428.57142857148</v>
      </c>
      <c r="H219" s="80">
        <f t="shared" si="183"/>
        <v>682859</v>
      </c>
      <c r="I219" s="81">
        <f t="shared" si="184"/>
        <v>1.0482484649122805</v>
      </c>
      <c r="J219" s="82">
        <f t="shared" ref="J219:J224" si="189">$J$238/7</f>
        <v>9428.5714285714294</v>
      </c>
      <c r="K219" s="83">
        <v>9684</v>
      </c>
      <c r="L219" s="83">
        <f t="shared" si="185"/>
        <v>18857.142857142859</v>
      </c>
      <c r="M219" s="83">
        <f t="shared" si="186"/>
        <v>9684</v>
      </c>
      <c r="N219" s="85">
        <f t="shared" si="187"/>
        <v>0.51354545454545453</v>
      </c>
      <c r="O219" s="72">
        <v>0</v>
      </c>
      <c r="P219" s="73">
        <v>0</v>
      </c>
      <c r="Q219" s="102">
        <f t="shared" si="176"/>
        <v>0</v>
      </c>
      <c r="R219" s="102">
        <f t="shared" si="177"/>
        <v>0</v>
      </c>
      <c r="S219" s="102">
        <f t="shared" ref="S219:S238" si="190">Q219</f>
        <v>0</v>
      </c>
      <c r="T219" s="102">
        <f t="shared" si="179"/>
        <v>0</v>
      </c>
      <c r="U219" s="102">
        <f t="shared" ref="U219:U238" si="191">S219</f>
        <v>0</v>
      </c>
      <c r="V219" s="102">
        <f t="shared" si="181"/>
        <v>0</v>
      </c>
    </row>
    <row r="220" spans="1:22" ht="15.75" x14ac:dyDescent="0.25">
      <c r="A220" s="68">
        <v>2024</v>
      </c>
      <c r="B220" s="68">
        <v>2</v>
      </c>
      <c r="C220" s="69">
        <v>45383</v>
      </c>
      <c r="D220" s="69">
        <v>45473</v>
      </c>
      <c r="E220" s="79">
        <f t="shared" si="188"/>
        <v>325714.28571428574</v>
      </c>
      <c r="F220" s="80">
        <v>0</v>
      </c>
      <c r="G220" s="80">
        <f t="shared" ref="G220:G221" si="192">G219+E220</f>
        <v>977142.85714285728</v>
      </c>
      <c r="H220" s="80">
        <f t="shared" si="183"/>
        <v>682859</v>
      </c>
      <c r="I220" s="81">
        <f t="shared" si="184"/>
        <v>0.69883230994152035</v>
      </c>
      <c r="J220" s="82">
        <f t="shared" si="189"/>
        <v>9428.5714285714294</v>
      </c>
      <c r="K220" s="83">
        <v>0</v>
      </c>
      <c r="L220" s="83">
        <f t="shared" si="185"/>
        <v>28285.71428571429</v>
      </c>
      <c r="M220" s="83">
        <f t="shared" si="186"/>
        <v>9684</v>
      </c>
      <c r="N220" s="85">
        <f t="shared" si="187"/>
        <v>0.34236363636363631</v>
      </c>
      <c r="O220" s="72">
        <v>0</v>
      </c>
      <c r="P220" s="73">
        <v>0</v>
      </c>
      <c r="Q220" s="102">
        <f t="shared" si="176"/>
        <v>0</v>
      </c>
      <c r="R220" s="102">
        <f t="shared" si="177"/>
        <v>0</v>
      </c>
      <c r="S220" s="102">
        <f t="shared" si="190"/>
        <v>0</v>
      </c>
      <c r="T220" s="102">
        <f t="shared" si="179"/>
        <v>0</v>
      </c>
      <c r="U220" s="102">
        <f t="shared" si="191"/>
        <v>0</v>
      </c>
      <c r="V220" s="102">
        <f t="shared" si="181"/>
        <v>0</v>
      </c>
    </row>
    <row r="221" spans="1:22" ht="15.75" x14ac:dyDescent="0.25">
      <c r="A221" s="68">
        <v>2024</v>
      </c>
      <c r="B221" s="68">
        <v>3</v>
      </c>
      <c r="C221" s="69">
        <v>45474</v>
      </c>
      <c r="D221" s="69">
        <v>45565</v>
      </c>
      <c r="E221" s="79">
        <f t="shared" si="188"/>
        <v>325714.28571428574</v>
      </c>
      <c r="F221" s="80">
        <v>168604</v>
      </c>
      <c r="G221" s="80">
        <f t="shared" si="192"/>
        <v>1302857.142857143</v>
      </c>
      <c r="H221" s="80">
        <f t="shared" si="183"/>
        <v>851463</v>
      </c>
      <c r="I221" s="81">
        <f t="shared" si="184"/>
        <v>0.65353519736842103</v>
      </c>
      <c r="J221" s="82">
        <f t="shared" si="189"/>
        <v>9428.5714285714294</v>
      </c>
      <c r="K221" s="83">
        <v>0</v>
      </c>
      <c r="L221" s="83">
        <f t="shared" si="185"/>
        <v>37714.285714285717</v>
      </c>
      <c r="M221" s="83">
        <f>SUM(M220+K221)</f>
        <v>9684</v>
      </c>
      <c r="N221" s="85">
        <f t="shared" si="187"/>
        <v>0.25677272727272726</v>
      </c>
      <c r="O221" s="72">
        <v>0</v>
      </c>
      <c r="P221" s="73">
        <v>0</v>
      </c>
      <c r="Q221" s="102">
        <f t="shared" si="176"/>
        <v>0</v>
      </c>
      <c r="R221" s="102">
        <f t="shared" si="177"/>
        <v>0</v>
      </c>
      <c r="S221" s="102">
        <f t="shared" si="190"/>
        <v>0</v>
      </c>
      <c r="T221" s="102">
        <f t="shared" si="179"/>
        <v>0</v>
      </c>
      <c r="U221" s="102">
        <f t="shared" si="191"/>
        <v>0</v>
      </c>
      <c r="V221" s="102">
        <f t="shared" si="181"/>
        <v>0</v>
      </c>
    </row>
    <row r="222" spans="1:22" ht="15.75" x14ac:dyDescent="0.25">
      <c r="A222" s="1">
        <v>2024</v>
      </c>
      <c r="B222" s="1">
        <v>4</v>
      </c>
      <c r="C222" s="3">
        <v>45566</v>
      </c>
      <c r="D222" s="3">
        <v>45657</v>
      </c>
      <c r="E222" s="24">
        <f t="shared" si="188"/>
        <v>325714.28571428574</v>
      </c>
      <c r="F222" s="20"/>
      <c r="G222" s="20">
        <f>G221+E222</f>
        <v>1628571.4285714286</v>
      </c>
      <c r="H222" s="20">
        <f>SUM(H221+F222)</f>
        <v>851463</v>
      </c>
      <c r="I222" s="27">
        <f t="shared" si="184"/>
        <v>0.5228281578947368</v>
      </c>
      <c r="J222" s="12">
        <f t="shared" si="189"/>
        <v>9428.5714285714294</v>
      </c>
      <c r="K222" s="8"/>
      <c r="L222" s="8">
        <f>L221+J222</f>
        <v>47142.857142857145</v>
      </c>
      <c r="M222" s="8">
        <f>SUM(M221+K222)</f>
        <v>9684</v>
      </c>
      <c r="N222" s="19">
        <f>M222/L222</f>
        <v>0.20541818181818181</v>
      </c>
      <c r="O222" s="16">
        <v>0</v>
      </c>
      <c r="P222" s="2"/>
      <c r="Q222" s="101">
        <f t="shared" si="176"/>
        <v>0</v>
      </c>
      <c r="R222" s="101">
        <f t="shared" si="177"/>
        <v>0</v>
      </c>
      <c r="S222" s="101">
        <f t="shared" si="190"/>
        <v>0</v>
      </c>
      <c r="T222" s="101">
        <f t="shared" si="179"/>
        <v>0</v>
      </c>
      <c r="U222" s="101">
        <f t="shared" si="191"/>
        <v>0</v>
      </c>
      <c r="V222" s="101">
        <f t="shared" si="181"/>
        <v>0</v>
      </c>
    </row>
    <row r="223" spans="1:22" ht="15.75" x14ac:dyDescent="0.25">
      <c r="A223" s="1">
        <v>2025</v>
      </c>
      <c r="B223" s="1">
        <v>1</v>
      </c>
      <c r="C223" s="3">
        <v>45658</v>
      </c>
      <c r="D223" s="3">
        <v>45747</v>
      </c>
      <c r="E223" s="24">
        <f t="shared" si="188"/>
        <v>325714.28571428574</v>
      </c>
      <c r="F223" s="20"/>
      <c r="G223" s="20">
        <f t="shared" ref="G223:G237" si="193">G222+E223</f>
        <v>1954285.7142857143</v>
      </c>
      <c r="H223" s="20">
        <f t="shared" ref="H223:H236" si="194">SUM(H222+F223)</f>
        <v>851463</v>
      </c>
      <c r="I223" s="27">
        <f t="shared" si="184"/>
        <v>0.43569013157894737</v>
      </c>
      <c r="J223" s="12">
        <f t="shared" si="189"/>
        <v>9428.5714285714294</v>
      </c>
      <c r="K223" s="8"/>
      <c r="L223" s="8">
        <f>L222+J223</f>
        <v>56571.428571428572</v>
      </c>
      <c r="M223" s="8">
        <f t="shared" ref="M223:M237" si="195">SUM(M222+K223)</f>
        <v>9684</v>
      </c>
      <c r="N223" s="19">
        <f t="shared" ref="N223:N237" si="196">M223/L223</f>
        <v>0.17118181818181818</v>
      </c>
      <c r="O223" s="16">
        <v>0</v>
      </c>
      <c r="P223" s="2"/>
      <c r="Q223" s="101">
        <f t="shared" si="176"/>
        <v>0</v>
      </c>
      <c r="R223" s="101">
        <f t="shared" si="177"/>
        <v>0</v>
      </c>
      <c r="S223" s="101">
        <f t="shared" si="190"/>
        <v>0</v>
      </c>
      <c r="T223" s="101">
        <f t="shared" si="179"/>
        <v>0</v>
      </c>
      <c r="U223" s="101">
        <f t="shared" si="191"/>
        <v>0</v>
      </c>
      <c r="V223" s="101">
        <f t="shared" si="181"/>
        <v>0</v>
      </c>
    </row>
    <row r="224" spans="1:22" ht="15.75" x14ac:dyDescent="0.25">
      <c r="A224" s="1">
        <v>2025</v>
      </c>
      <c r="B224" s="1">
        <v>2</v>
      </c>
      <c r="C224" s="3">
        <v>45748</v>
      </c>
      <c r="D224" s="3">
        <v>45838</v>
      </c>
      <c r="E224" s="24">
        <f t="shared" si="188"/>
        <v>325714.28571428574</v>
      </c>
      <c r="F224" s="20"/>
      <c r="G224" s="20">
        <f t="shared" si="193"/>
        <v>2280000</v>
      </c>
      <c r="H224" s="20">
        <f t="shared" si="194"/>
        <v>851463</v>
      </c>
      <c r="I224" s="27">
        <f t="shared" si="184"/>
        <v>0.37344868421052629</v>
      </c>
      <c r="J224" s="12">
        <f t="shared" si="189"/>
        <v>9428.5714285714294</v>
      </c>
      <c r="K224" s="8"/>
      <c r="L224" s="8">
        <f t="shared" ref="L224" si="197">L223+J224</f>
        <v>66000</v>
      </c>
      <c r="M224" s="8">
        <f t="shared" si="195"/>
        <v>9684</v>
      </c>
      <c r="N224" s="19">
        <f t="shared" si="196"/>
        <v>0.14672727272727273</v>
      </c>
      <c r="O224" s="16">
        <v>30</v>
      </c>
      <c r="P224" s="2"/>
      <c r="Q224" s="101">
        <f t="shared" si="176"/>
        <v>30</v>
      </c>
      <c r="R224" s="101">
        <f t="shared" si="177"/>
        <v>0</v>
      </c>
      <c r="S224" s="101">
        <f t="shared" si="190"/>
        <v>30</v>
      </c>
      <c r="T224" s="101">
        <f>R224</f>
        <v>0</v>
      </c>
      <c r="U224" s="101">
        <f t="shared" si="191"/>
        <v>30</v>
      </c>
      <c r="V224" s="101">
        <f>T224</f>
        <v>0</v>
      </c>
    </row>
    <row r="225" spans="1:22" ht="15.75" x14ac:dyDescent="0.25">
      <c r="A225" s="1">
        <v>2025</v>
      </c>
      <c r="B225" s="1">
        <v>3</v>
      </c>
      <c r="C225" s="3">
        <v>45839</v>
      </c>
      <c r="D225" s="3">
        <v>45930</v>
      </c>
      <c r="E225" s="24">
        <v>0</v>
      </c>
      <c r="F225" s="20"/>
      <c r="G225" s="20">
        <f t="shared" si="193"/>
        <v>2280000</v>
      </c>
      <c r="H225" s="20">
        <f t="shared" si="194"/>
        <v>851463</v>
      </c>
      <c r="I225" s="27">
        <f t="shared" si="184"/>
        <v>0.37344868421052629</v>
      </c>
      <c r="J225" s="12">
        <v>0</v>
      </c>
      <c r="K225" s="8"/>
      <c r="L225" s="8">
        <f>L224+J225</f>
        <v>66000</v>
      </c>
      <c r="M225" s="8">
        <f t="shared" si="195"/>
        <v>9684</v>
      </c>
      <c r="N225" s="19">
        <f t="shared" si="196"/>
        <v>0.14672727272727273</v>
      </c>
      <c r="O225" s="16"/>
      <c r="P225" s="2"/>
      <c r="Q225" s="101">
        <f t="shared" si="176"/>
        <v>0</v>
      </c>
      <c r="R225" s="101">
        <f t="shared" si="177"/>
        <v>0</v>
      </c>
      <c r="S225" s="101">
        <f t="shared" si="190"/>
        <v>0</v>
      </c>
      <c r="T225" s="101">
        <f t="shared" ref="T225:T238" si="198">R225</f>
        <v>0</v>
      </c>
      <c r="U225" s="101">
        <f t="shared" si="191"/>
        <v>0</v>
      </c>
      <c r="V225" s="101">
        <f t="shared" ref="V225:V238" si="199">T225</f>
        <v>0</v>
      </c>
    </row>
    <row r="226" spans="1:22" ht="15.75" x14ac:dyDescent="0.25">
      <c r="A226" s="1">
        <v>2025</v>
      </c>
      <c r="B226" s="1">
        <v>4</v>
      </c>
      <c r="C226" s="3">
        <v>45931</v>
      </c>
      <c r="D226" s="3">
        <v>46022</v>
      </c>
      <c r="E226" s="24">
        <v>0</v>
      </c>
      <c r="F226" s="20"/>
      <c r="G226" s="20">
        <f t="shared" si="193"/>
        <v>2280000</v>
      </c>
      <c r="H226" s="20">
        <f t="shared" si="194"/>
        <v>851463</v>
      </c>
      <c r="I226" s="27">
        <f t="shared" si="184"/>
        <v>0.37344868421052629</v>
      </c>
      <c r="J226" s="12">
        <v>0</v>
      </c>
      <c r="K226" s="8"/>
      <c r="L226" s="8">
        <f t="shared" ref="L226:L237" si="200">L225+J226</f>
        <v>66000</v>
      </c>
      <c r="M226" s="8">
        <f t="shared" si="195"/>
        <v>9684</v>
      </c>
      <c r="N226" s="19">
        <f t="shared" si="196"/>
        <v>0.14672727272727273</v>
      </c>
      <c r="O226" s="16"/>
      <c r="P226" s="2"/>
      <c r="Q226" s="101">
        <f t="shared" si="176"/>
        <v>0</v>
      </c>
      <c r="R226" s="101">
        <f t="shared" si="177"/>
        <v>0</v>
      </c>
      <c r="S226" s="101">
        <f t="shared" si="190"/>
        <v>0</v>
      </c>
      <c r="T226" s="101">
        <f t="shared" si="198"/>
        <v>0</v>
      </c>
      <c r="U226" s="101">
        <f t="shared" si="191"/>
        <v>0</v>
      </c>
      <c r="V226" s="101">
        <f t="shared" si="199"/>
        <v>0</v>
      </c>
    </row>
    <row r="227" spans="1:22" ht="15.75" x14ac:dyDescent="0.25">
      <c r="A227" s="1">
        <v>2026</v>
      </c>
      <c r="B227" s="1">
        <v>1</v>
      </c>
      <c r="C227" s="3">
        <v>46023</v>
      </c>
      <c r="D227" s="3">
        <v>46112</v>
      </c>
      <c r="E227" s="24">
        <v>0</v>
      </c>
      <c r="F227" s="20"/>
      <c r="G227" s="20">
        <f t="shared" si="193"/>
        <v>2280000</v>
      </c>
      <c r="H227" s="20">
        <f t="shared" si="194"/>
        <v>851463</v>
      </c>
      <c r="I227" s="27">
        <f t="shared" si="184"/>
        <v>0.37344868421052629</v>
      </c>
      <c r="J227" s="12">
        <v>0</v>
      </c>
      <c r="K227" s="8"/>
      <c r="L227" s="8">
        <f t="shared" si="200"/>
        <v>66000</v>
      </c>
      <c r="M227" s="8">
        <f t="shared" si="195"/>
        <v>9684</v>
      </c>
      <c r="N227" s="19">
        <f t="shared" si="196"/>
        <v>0.14672727272727273</v>
      </c>
      <c r="O227" s="16"/>
      <c r="P227" s="2"/>
      <c r="Q227" s="101">
        <f t="shared" si="176"/>
        <v>0</v>
      </c>
      <c r="R227" s="101">
        <f t="shared" si="177"/>
        <v>0</v>
      </c>
      <c r="S227" s="101">
        <f t="shared" si="190"/>
        <v>0</v>
      </c>
      <c r="T227" s="101">
        <f t="shared" si="198"/>
        <v>0</v>
      </c>
      <c r="U227" s="101">
        <f t="shared" si="191"/>
        <v>0</v>
      </c>
      <c r="V227" s="101">
        <f t="shared" si="199"/>
        <v>0</v>
      </c>
    </row>
    <row r="228" spans="1:22" ht="15.75" x14ac:dyDescent="0.25">
      <c r="A228" s="1">
        <v>2026</v>
      </c>
      <c r="B228" s="1">
        <v>2</v>
      </c>
      <c r="C228" s="3">
        <v>46113</v>
      </c>
      <c r="D228" s="3">
        <v>46203</v>
      </c>
      <c r="E228" s="24">
        <v>0</v>
      </c>
      <c r="F228" s="20"/>
      <c r="G228" s="20">
        <f t="shared" si="193"/>
        <v>2280000</v>
      </c>
      <c r="H228" s="20">
        <f t="shared" si="194"/>
        <v>851463</v>
      </c>
      <c r="I228" s="27">
        <f t="shared" si="184"/>
        <v>0.37344868421052629</v>
      </c>
      <c r="J228" s="12">
        <v>0</v>
      </c>
      <c r="K228" s="8"/>
      <c r="L228" s="8">
        <f t="shared" si="200"/>
        <v>66000</v>
      </c>
      <c r="M228" s="8">
        <f t="shared" si="195"/>
        <v>9684</v>
      </c>
      <c r="N228" s="19">
        <f t="shared" si="196"/>
        <v>0.14672727272727273</v>
      </c>
      <c r="O228" s="16"/>
      <c r="P228" s="2"/>
      <c r="Q228" s="101">
        <f t="shared" si="176"/>
        <v>0</v>
      </c>
      <c r="R228" s="101">
        <f t="shared" si="177"/>
        <v>0</v>
      </c>
      <c r="S228" s="101">
        <f t="shared" si="190"/>
        <v>0</v>
      </c>
      <c r="T228" s="101">
        <f t="shared" si="198"/>
        <v>0</v>
      </c>
      <c r="U228" s="101">
        <f t="shared" si="191"/>
        <v>0</v>
      </c>
      <c r="V228" s="101">
        <f t="shared" si="199"/>
        <v>0</v>
      </c>
    </row>
    <row r="229" spans="1:22" ht="15.75" x14ac:dyDescent="0.25">
      <c r="A229" s="1">
        <v>2026</v>
      </c>
      <c r="B229" s="1">
        <v>3</v>
      </c>
      <c r="C229" s="3">
        <v>46204</v>
      </c>
      <c r="D229" s="3">
        <v>46295</v>
      </c>
      <c r="E229" s="25">
        <v>0</v>
      </c>
      <c r="F229" s="21"/>
      <c r="G229" s="21">
        <f t="shared" si="193"/>
        <v>2280000</v>
      </c>
      <c r="H229" s="21">
        <f t="shared" si="194"/>
        <v>851463</v>
      </c>
      <c r="I229" s="28">
        <f t="shared" si="184"/>
        <v>0.37344868421052629</v>
      </c>
      <c r="J229" s="13">
        <v>0</v>
      </c>
      <c r="K229" s="5"/>
      <c r="L229" s="5">
        <f t="shared" si="200"/>
        <v>66000</v>
      </c>
      <c r="M229" s="5">
        <f t="shared" si="195"/>
        <v>9684</v>
      </c>
      <c r="N229" s="19">
        <f t="shared" si="196"/>
        <v>0.14672727272727273</v>
      </c>
      <c r="O229" s="17"/>
      <c r="P229" s="4"/>
      <c r="Q229" s="101">
        <f t="shared" si="176"/>
        <v>0</v>
      </c>
      <c r="R229" s="101">
        <f t="shared" si="177"/>
        <v>0</v>
      </c>
      <c r="S229" s="101">
        <f t="shared" si="190"/>
        <v>0</v>
      </c>
      <c r="T229" s="101">
        <f t="shared" si="198"/>
        <v>0</v>
      </c>
      <c r="U229" s="101">
        <f t="shared" si="191"/>
        <v>0</v>
      </c>
      <c r="V229" s="101">
        <f t="shared" si="199"/>
        <v>0</v>
      </c>
    </row>
    <row r="230" spans="1:22" ht="15.75" x14ac:dyDescent="0.25">
      <c r="A230" s="1">
        <v>2026</v>
      </c>
      <c r="B230" s="1">
        <v>4</v>
      </c>
      <c r="C230" s="3">
        <v>46296</v>
      </c>
      <c r="D230" s="3">
        <v>46387</v>
      </c>
      <c r="E230" s="25">
        <v>0</v>
      </c>
      <c r="F230" s="21"/>
      <c r="G230" s="21">
        <f t="shared" si="193"/>
        <v>2280000</v>
      </c>
      <c r="H230" s="21">
        <f t="shared" si="194"/>
        <v>851463</v>
      </c>
      <c r="I230" s="28">
        <f t="shared" si="184"/>
        <v>0.37344868421052629</v>
      </c>
      <c r="J230" s="13">
        <v>0</v>
      </c>
      <c r="K230" s="5"/>
      <c r="L230" s="5">
        <f t="shared" si="200"/>
        <v>66000</v>
      </c>
      <c r="M230" s="5">
        <f t="shared" si="195"/>
        <v>9684</v>
      </c>
      <c r="N230" s="19">
        <f t="shared" si="196"/>
        <v>0.14672727272727273</v>
      </c>
      <c r="O230" s="17"/>
      <c r="P230" s="4"/>
      <c r="Q230" s="101">
        <f t="shared" si="176"/>
        <v>0</v>
      </c>
      <c r="R230" s="101">
        <f t="shared" si="177"/>
        <v>0</v>
      </c>
      <c r="S230" s="101">
        <f t="shared" si="190"/>
        <v>0</v>
      </c>
      <c r="T230" s="101">
        <f t="shared" si="198"/>
        <v>0</v>
      </c>
      <c r="U230" s="101">
        <f t="shared" si="191"/>
        <v>0</v>
      </c>
      <c r="V230" s="101">
        <f t="shared" si="199"/>
        <v>0</v>
      </c>
    </row>
    <row r="231" spans="1:22" ht="15.75" x14ac:dyDescent="0.25">
      <c r="A231" s="1">
        <v>2027</v>
      </c>
      <c r="B231" s="1">
        <v>1</v>
      </c>
      <c r="C231" s="3">
        <v>46388</v>
      </c>
      <c r="D231" s="3">
        <v>46477</v>
      </c>
      <c r="E231" s="25">
        <v>0</v>
      </c>
      <c r="F231" s="21"/>
      <c r="G231" s="21">
        <f t="shared" si="193"/>
        <v>2280000</v>
      </c>
      <c r="H231" s="21">
        <f t="shared" si="194"/>
        <v>851463</v>
      </c>
      <c r="I231" s="28">
        <f t="shared" si="184"/>
        <v>0.37344868421052629</v>
      </c>
      <c r="J231" s="13">
        <v>0</v>
      </c>
      <c r="K231" s="5"/>
      <c r="L231" s="5">
        <f t="shared" si="200"/>
        <v>66000</v>
      </c>
      <c r="M231" s="5">
        <f t="shared" si="195"/>
        <v>9684</v>
      </c>
      <c r="N231" s="19">
        <f t="shared" si="196"/>
        <v>0.14672727272727273</v>
      </c>
      <c r="O231" s="17"/>
      <c r="P231" s="4"/>
      <c r="Q231" s="101">
        <f t="shared" si="176"/>
        <v>0</v>
      </c>
      <c r="R231" s="101">
        <f t="shared" si="177"/>
        <v>0</v>
      </c>
      <c r="S231" s="101">
        <f t="shared" si="190"/>
        <v>0</v>
      </c>
      <c r="T231" s="101">
        <f t="shared" si="198"/>
        <v>0</v>
      </c>
      <c r="U231" s="101">
        <f t="shared" si="191"/>
        <v>0</v>
      </c>
      <c r="V231" s="101">
        <f t="shared" si="199"/>
        <v>0</v>
      </c>
    </row>
    <row r="232" spans="1:22" ht="15.75" x14ac:dyDescent="0.25">
      <c r="A232" s="1">
        <v>2027</v>
      </c>
      <c r="B232" s="1">
        <v>2</v>
      </c>
      <c r="C232" s="3">
        <v>46478</v>
      </c>
      <c r="D232" s="3">
        <v>46568</v>
      </c>
      <c r="E232" s="25">
        <v>0</v>
      </c>
      <c r="F232" s="21"/>
      <c r="G232" s="21">
        <f t="shared" si="193"/>
        <v>2280000</v>
      </c>
      <c r="H232" s="21">
        <f t="shared" si="194"/>
        <v>851463</v>
      </c>
      <c r="I232" s="28">
        <f t="shared" si="184"/>
        <v>0.37344868421052629</v>
      </c>
      <c r="J232" s="13">
        <v>0</v>
      </c>
      <c r="K232" s="5"/>
      <c r="L232" s="5">
        <f t="shared" si="200"/>
        <v>66000</v>
      </c>
      <c r="M232" s="5">
        <f t="shared" si="195"/>
        <v>9684</v>
      </c>
      <c r="N232" s="19">
        <f t="shared" si="196"/>
        <v>0.14672727272727273</v>
      </c>
      <c r="O232" s="17"/>
      <c r="P232" s="4"/>
      <c r="Q232" s="101">
        <f t="shared" si="176"/>
        <v>0</v>
      </c>
      <c r="R232" s="101">
        <f t="shared" si="177"/>
        <v>0</v>
      </c>
      <c r="S232" s="101">
        <f t="shared" si="190"/>
        <v>0</v>
      </c>
      <c r="T232" s="101">
        <f t="shared" si="198"/>
        <v>0</v>
      </c>
      <c r="U232" s="101">
        <f t="shared" si="191"/>
        <v>0</v>
      </c>
      <c r="V232" s="101">
        <f t="shared" si="199"/>
        <v>0</v>
      </c>
    </row>
    <row r="233" spans="1:22" ht="15.75" x14ac:dyDescent="0.25">
      <c r="A233" s="1">
        <v>2027</v>
      </c>
      <c r="B233" s="1">
        <v>3</v>
      </c>
      <c r="C233" s="3">
        <v>46569</v>
      </c>
      <c r="D233" s="3">
        <v>46660</v>
      </c>
      <c r="E233" s="25">
        <v>0</v>
      </c>
      <c r="F233" s="21"/>
      <c r="G233" s="21">
        <f t="shared" si="193"/>
        <v>2280000</v>
      </c>
      <c r="H233" s="21">
        <f t="shared" si="194"/>
        <v>851463</v>
      </c>
      <c r="I233" s="28">
        <f t="shared" si="184"/>
        <v>0.37344868421052629</v>
      </c>
      <c r="J233" s="13">
        <v>0</v>
      </c>
      <c r="K233" s="5"/>
      <c r="L233" s="5">
        <f t="shared" si="200"/>
        <v>66000</v>
      </c>
      <c r="M233" s="5">
        <f t="shared" si="195"/>
        <v>9684</v>
      </c>
      <c r="N233" s="19">
        <f t="shared" si="196"/>
        <v>0.14672727272727273</v>
      </c>
      <c r="O233" s="17"/>
      <c r="P233" s="4"/>
      <c r="Q233" s="101">
        <f t="shared" si="176"/>
        <v>0</v>
      </c>
      <c r="R233" s="101">
        <f t="shared" si="177"/>
        <v>0</v>
      </c>
      <c r="S233" s="101">
        <f t="shared" si="190"/>
        <v>0</v>
      </c>
      <c r="T233" s="101">
        <f t="shared" si="198"/>
        <v>0</v>
      </c>
      <c r="U233" s="101">
        <f t="shared" si="191"/>
        <v>0</v>
      </c>
      <c r="V233" s="101">
        <f t="shared" si="199"/>
        <v>0</v>
      </c>
    </row>
    <row r="234" spans="1:22" ht="15.75" x14ac:dyDescent="0.25">
      <c r="A234" s="1">
        <v>2027</v>
      </c>
      <c r="B234" s="1">
        <v>4</v>
      </c>
      <c r="C234" s="3">
        <v>46661</v>
      </c>
      <c r="D234" s="3">
        <v>46752</v>
      </c>
      <c r="E234" s="25">
        <v>0</v>
      </c>
      <c r="F234" s="21"/>
      <c r="G234" s="21">
        <f t="shared" si="193"/>
        <v>2280000</v>
      </c>
      <c r="H234" s="21">
        <f t="shared" si="194"/>
        <v>851463</v>
      </c>
      <c r="I234" s="28">
        <f t="shared" si="184"/>
        <v>0.37344868421052629</v>
      </c>
      <c r="J234" s="13">
        <v>0</v>
      </c>
      <c r="K234" s="5"/>
      <c r="L234" s="5">
        <f t="shared" si="200"/>
        <v>66000</v>
      </c>
      <c r="M234" s="5">
        <f t="shared" si="195"/>
        <v>9684</v>
      </c>
      <c r="N234" s="19">
        <f t="shared" si="196"/>
        <v>0.14672727272727273</v>
      </c>
      <c r="O234" s="17"/>
      <c r="P234" s="4"/>
      <c r="Q234" s="101">
        <f t="shared" si="176"/>
        <v>0</v>
      </c>
      <c r="R234" s="101">
        <f t="shared" si="177"/>
        <v>0</v>
      </c>
      <c r="S234" s="101">
        <f t="shared" si="190"/>
        <v>0</v>
      </c>
      <c r="T234" s="101">
        <f t="shared" si="198"/>
        <v>0</v>
      </c>
      <c r="U234" s="101">
        <f t="shared" si="191"/>
        <v>0</v>
      </c>
      <c r="V234" s="101">
        <f t="shared" si="199"/>
        <v>0</v>
      </c>
    </row>
    <row r="235" spans="1:22" ht="15.75" x14ac:dyDescent="0.25">
      <c r="A235" s="1">
        <v>2028</v>
      </c>
      <c r="B235" s="1">
        <v>1</v>
      </c>
      <c r="C235" s="3">
        <v>46753</v>
      </c>
      <c r="D235" s="3">
        <v>46843</v>
      </c>
      <c r="E235" s="25">
        <v>0</v>
      </c>
      <c r="F235" s="21"/>
      <c r="G235" s="21">
        <f t="shared" si="193"/>
        <v>2280000</v>
      </c>
      <c r="H235" s="21">
        <f t="shared" si="194"/>
        <v>851463</v>
      </c>
      <c r="I235" s="28">
        <f>H235/G235</f>
        <v>0.37344868421052629</v>
      </c>
      <c r="J235" s="13">
        <v>0</v>
      </c>
      <c r="K235" s="5"/>
      <c r="L235" s="5">
        <f t="shared" si="200"/>
        <v>66000</v>
      </c>
      <c r="M235" s="5">
        <f t="shared" si="195"/>
        <v>9684</v>
      </c>
      <c r="N235" s="19">
        <f t="shared" si="196"/>
        <v>0.14672727272727273</v>
      </c>
      <c r="O235" s="17"/>
      <c r="P235" s="4"/>
      <c r="Q235" s="101">
        <f t="shared" si="176"/>
        <v>0</v>
      </c>
      <c r="R235" s="101">
        <f t="shared" si="177"/>
        <v>0</v>
      </c>
      <c r="S235" s="101">
        <f t="shared" si="190"/>
        <v>0</v>
      </c>
      <c r="T235" s="101">
        <f t="shared" si="198"/>
        <v>0</v>
      </c>
      <c r="U235" s="101">
        <f t="shared" si="191"/>
        <v>0</v>
      </c>
      <c r="V235" s="101">
        <f t="shared" si="199"/>
        <v>0</v>
      </c>
    </row>
    <row r="236" spans="1:22" ht="15.75" x14ac:dyDescent="0.25">
      <c r="A236" s="1">
        <v>2028</v>
      </c>
      <c r="B236" s="1">
        <v>2</v>
      </c>
      <c r="C236" s="3">
        <v>46844</v>
      </c>
      <c r="D236" s="3">
        <v>46934</v>
      </c>
      <c r="E236" s="25">
        <v>0</v>
      </c>
      <c r="F236" s="21"/>
      <c r="G236" s="21">
        <f t="shared" si="193"/>
        <v>2280000</v>
      </c>
      <c r="H236" s="21">
        <f t="shared" si="194"/>
        <v>851463</v>
      </c>
      <c r="I236" s="28">
        <f t="shared" ref="I236:I237" si="201">H236/G236</f>
        <v>0.37344868421052629</v>
      </c>
      <c r="J236" s="13">
        <v>0</v>
      </c>
      <c r="K236" s="5"/>
      <c r="L236" s="5">
        <f t="shared" si="200"/>
        <v>66000</v>
      </c>
      <c r="M236" s="5">
        <f t="shared" si="195"/>
        <v>9684</v>
      </c>
      <c r="N236" s="19">
        <f t="shared" si="196"/>
        <v>0.14672727272727273</v>
      </c>
      <c r="O236" s="17"/>
      <c r="P236" s="4"/>
      <c r="Q236" s="101">
        <f t="shared" si="176"/>
        <v>0</v>
      </c>
      <c r="R236" s="101">
        <f t="shared" si="177"/>
        <v>0</v>
      </c>
      <c r="S236" s="101">
        <f t="shared" si="190"/>
        <v>0</v>
      </c>
      <c r="T236" s="101">
        <f t="shared" si="198"/>
        <v>0</v>
      </c>
      <c r="U236" s="101">
        <f t="shared" si="191"/>
        <v>0</v>
      </c>
      <c r="V236" s="101">
        <f t="shared" si="199"/>
        <v>0</v>
      </c>
    </row>
    <row r="237" spans="1:22" ht="15.75" x14ac:dyDescent="0.25">
      <c r="A237" s="1">
        <v>2028</v>
      </c>
      <c r="B237" s="1">
        <v>3</v>
      </c>
      <c r="C237" s="3">
        <v>46935</v>
      </c>
      <c r="D237" s="3">
        <v>47026</v>
      </c>
      <c r="E237" s="25">
        <v>0</v>
      </c>
      <c r="F237" s="21"/>
      <c r="G237" s="21">
        <f t="shared" si="193"/>
        <v>2280000</v>
      </c>
      <c r="H237" s="21">
        <f>SUM(H236+F237)</f>
        <v>851463</v>
      </c>
      <c r="I237" s="28">
        <f t="shared" si="201"/>
        <v>0.37344868421052629</v>
      </c>
      <c r="J237" s="13">
        <v>0</v>
      </c>
      <c r="K237" s="18"/>
      <c r="L237" s="18">
        <f t="shared" si="200"/>
        <v>66000</v>
      </c>
      <c r="M237" s="18">
        <f t="shared" si="195"/>
        <v>9684</v>
      </c>
      <c r="N237" s="19">
        <f t="shared" si="196"/>
        <v>0.14672727272727273</v>
      </c>
      <c r="O237" s="17"/>
      <c r="P237" s="4"/>
      <c r="Q237" s="101">
        <f t="shared" si="176"/>
        <v>0</v>
      </c>
      <c r="R237" s="101">
        <f t="shared" si="177"/>
        <v>0</v>
      </c>
      <c r="S237" s="101">
        <f t="shared" si="190"/>
        <v>0</v>
      </c>
      <c r="T237" s="101">
        <f t="shared" si="198"/>
        <v>0</v>
      </c>
      <c r="U237" s="101">
        <f t="shared" si="191"/>
        <v>0</v>
      </c>
      <c r="V237" s="101">
        <f t="shared" si="199"/>
        <v>0</v>
      </c>
    </row>
    <row r="238" spans="1:22" ht="15.75" thickBot="1" x14ac:dyDescent="0.3">
      <c r="A238" s="40" t="s">
        <v>12</v>
      </c>
      <c r="B238" s="40"/>
      <c r="C238" s="40"/>
      <c r="D238" s="41"/>
      <c r="E238" s="42">
        <f>2052000+(228000)</f>
        <v>2280000</v>
      </c>
      <c r="F238" s="38">
        <f>SUM(F214:F237)</f>
        <v>851463</v>
      </c>
      <c r="G238" s="38">
        <f>G237</f>
        <v>2280000</v>
      </c>
      <c r="H238" s="39">
        <f>H237</f>
        <v>851463</v>
      </c>
      <c r="I238" s="49">
        <f>H238/G238</f>
        <v>0.37344868421052629</v>
      </c>
      <c r="J238" s="43">
        <v>66000</v>
      </c>
      <c r="K238" s="50">
        <f>SUM(K214:K237)</f>
        <v>9684</v>
      </c>
      <c r="L238" s="44">
        <f>L237</f>
        <v>66000</v>
      </c>
      <c r="M238" s="45">
        <f>M237</f>
        <v>9684</v>
      </c>
      <c r="N238" s="46">
        <f>M238/L238</f>
        <v>0.14672727272727273</v>
      </c>
      <c r="O238" s="47">
        <f>SUM(O214:O237)</f>
        <v>30</v>
      </c>
      <c r="P238" s="47">
        <f>SUM(P214:P237)</f>
        <v>0</v>
      </c>
      <c r="Q238" s="101">
        <f t="shared" si="176"/>
        <v>30</v>
      </c>
      <c r="R238" s="101">
        <f t="shared" si="177"/>
        <v>0</v>
      </c>
      <c r="S238" s="101">
        <f t="shared" si="190"/>
        <v>30</v>
      </c>
      <c r="T238" s="101">
        <f t="shared" si="198"/>
        <v>0</v>
      </c>
      <c r="U238" s="101">
        <f t="shared" si="191"/>
        <v>30</v>
      </c>
      <c r="V238" s="101">
        <f t="shared" si="199"/>
        <v>0</v>
      </c>
    </row>
    <row r="239" spans="1:22" ht="15.75" thickTop="1" x14ac:dyDescent="0.25"/>
  </sheetData>
  <mergeCells count="42">
    <mergeCell ref="Q2:V2"/>
    <mergeCell ref="A1:V1"/>
    <mergeCell ref="Q32:V32"/>
    <mergeCell ref="A31:V31"/>
    <mergeCell ref="Q62:V62"/>
    <mergeCell ref="A61:V61"/>
    <mergeCell ref="A32:D32"/>
    <mergeCell ref="E32:I32"/>
    <mergeCell ref="J32:N32"/>
    <mergeCell ref="A62:D62"/>
    <mergeCell ref="E62:I62"/>
    <mergeCell ref="J62:N62"/>
    <mergeCell ref="A2:D2"/>
    <mergeCell ref="E2:I2"/>
    <mergeCell ref="J2:N2"/>
    <mergeCell ref="Q92:V92"/>
    <mergeCell ref="A91:V91"/>
    <mergeCell ref="AA122:AF122"/>
    <mergeCell ref="A121:AF121"/>
    <mergeCell ref="Q152:V152"/>
    <mergeCell ref="A92:D92"/>
    <mergeCell ref="E92:I92"/>
    <mergeCell ref="J92:N92"/>
    <mergeCell ref="A122:D122"/>
    <mergeCell ref="E122:I122"/>
    <mergeCell ref="J122:N122"/>
    <mergeCell ref="O122:S122"/>
    <mergeCell ref="T122:X122"/>
    <mergeCell ref="A152:D152"/>
    <mergeCell ref="E152:I152"/>
    <mergeCell ref="J152:N152"/>
    <mergeCell ref="Q182:V182"/>
    <mergeCell ref="Q212:V212"/>
    <mergeCell ref="A151:V151"/>
    <mergeCell ref="A181:V181"/>
    <mergeCell ref="A211:V211"/>
    <mergeCell ref="A182:D182"/>
    <mergeCell ref="E182:I182"/>
    <mergeCell ref="J182:N182"/>
    <mergeCell ref="A212:D212"/>
    <mergeCell ref="E212:I212"/>
    <mergeCell ref="J212:N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2A6F-B35F-447C-A4D7-4F9BE6DBC47A}">
  <dimension ref="A1:Q59"/>
  <sheetViews>
    <sheetView zoomScale="80" zoomScaleNormal="80" workbookViewId="0">
      <selection activeCell="F42" sqref="F42"/>
    </sheetView>
  </sheetViews>
  <sheetFormatPr defaultRowHeight="15" x14ac:dyDescent="0.25"/>
  <cols>
    <col min="3" max="3" width="11.7109375" bestFit="1" customWidth="1"/>
    <col min="4" max="4" width="13" bestFit="1" customWidth="1"/>
    <col min="5" max="5" width="15.140625" bestFit="1" customWidth="1"/>
    <col min="7" max="7" width="15.140625" bestFit="1" customWidth="1"/>
    <col min="9" max="9" width="9" bestFit="1" customWidth="1"/>
    <col min="10" max="10" width="12.7109375" bestFit="1" customWidth="1"/>
    <col min="11" max="13" width="13.42578125" bestFit="1" customWidth="1"/>
    <col min="15" max="15" width="11" customWidth="1"/>
    <col min="16" max="16" width="12.42578125" customWidth="1"/>
    <col min="17" max="17" width="15.140625" bestFit="1" customWidth="1"/>
  </cols>
  <sheetData>
    <row r="1" spans="1:16" x14ac:dyDescent="0.25">
      <c r="A1" s="196" t="s">
        <v>72</v>
      </c>
      <c r="B1" s="196"/>
      <c r="C1" s="196"/>
      <c r="D1" s="196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6"/>
      <c r="P1" s="196"/>
    </row>
    <row r="2" spans="1:16" ht="15.75" thickBot="1" x14ac:dyDescent="0.3">
      <c r="A2" s="170" t="s">
        <v>0</v>
      </c>
      <c r="B2" s="171"/>
      <c r="C2" s="171"/>
      <c r="D2" s="171"/>
      <c r="E2" s="172" t="s">
        <v>73</v>
      </c>
      <c r="F2" s="172"/>
      <c r="G2" s="172"/>
      <c r="H2" s="172"/>
      <c r="I2" s="173"/>
      <c r="J2" s="174" t="s">
        <v>74</v>
      </c>
      <c r="K2" s="175"/>
      <c r="L2" s="175"/>
      <c r="M2" s="175"/>
      <c r="N2" s="176"/>
      <c r="O2" s="14"/>
      <c r="P2" s="7"/>
    </row>
    <row r="3" spans="1:16" ht="60.75" thickTop="1" x14ac:dyDescent="0.25">
      <c r="A3" s="9" t="s">
        <v>1</v>
      </c>
      <c r="B3" s="9" t="s">
        <v>2</v>
      </c>
      <c r="C3" s="9" t="s">
        <v>3</v>
      </c>
      <c r="D3" s="11" t="s">
        <v>9</v>
      </c>
      <c r="E3" s="29" t="s">
        <v>4</v>
      </c>
      <c r="F3" s="23" t="s">
        <v>6</v>
      </c>
      <c r="G3" s="23" t="s">
        <v>5</v>
      </c>
      <c r="H3" s="23" t="s">
        <v>7</v>
      </c>
      <c r="I3" s="26" t="s">
        <v>8</v>
      </c>
      <c r="J3" s="29" t="s">
        <v>4</v>
      </c>
      <c r="K3" s="30" t="s">
        <v>6</v>
      </c>
      <c r="L3" s="30" t="s">
        <v>5</v>
      </c>
      <c r="M3" s="30" t="s">
        <v>7</v>
      </c>
      <c r="N3" s="31" t="s">
        <v>8</v>
      </c>
      <c r="O3" s="15" t="s">
        <v>75</v>
      </c>
      <c r="P3" s="10" t="s">
        <v>76</v>
      </c>
    </row>
    <row r="4" spans="1:16" ht="15.75" x14ac:dyDescent="0.25">
      <c r="A4" s="68">
        <v>2022</v>
      </c>
      <c r="B4" s="68">
        <v>4</v>
      </c>
      <c r="C4" s="69">
        <v>44835</v>
      </c>
      <c r="D4" s="69">
        <v>44926</v>
      </c>
      <c r="E4" s="70"/>
      <c r="F4" s="70"/>
      <c r="G4" s="70"/>
      <c r="H4" s="70"/>
      <c r="I4" s="71"/>
      <c r="J4" s="70"/>
      <c r="K4" s="70"/>
      <c r="L4" s="70"/>
      <c r="M4" s="70"/>
      <c r="N4" s="71"/>
      <c r="O4" s="72"/>
      <c r="P4" s="73"/>
    </row>
    <row r="5" spans="1:16" ht="15.75" x14ac:dyDescent="0.25">
      <c r="A5" s="68">
        <v>2023</v>
      </c>
      <c r="B5" s="68">
        <v>1</v>
      </c>
      <c r="C5" s="69">
        <v>44927</v>
      </c>
      <c r="D5" s="69">
        <v>45016</v>
      </c>
      <c r="E5" s="70"/>
      <c r="F5" s="70"/>
      <c r="G5" s="70"/>
      <c r="H5" s="70"/>
      <c r="I5" s="71"/>
      <c r="J5" s="70"/>
      <c r="K5" s="70"/>
      <c r="L5" s="70"/>
      <c r="M5" s="70"/>
      <c r="N5" s="71"/>
      <c r="O5" s="72"/>
      <c r="P5" s="73"/>
    </row>
    <row r="6" spans="1:16" s="134" customFormat="1" ht="15.75" x14ac:dyDescent="0.25">
      <c r="A6" s="115">
        <v>2023</v>
      </c>
      <c r="B6" s="115">
        <v>2</v>
      </c>
      <c r="C6" s="116">
        <v>45017</v>
      </c>
      <c r="D6" s="116">
        <v>45107</v>
      </c>
      <c r="E6" s="126">
        <v>0</v>
      </c>
      <c r="F6" s="118">
        <v>0</v>
      </c>
      <c r="G6" s="118">
        <f>E6</f>
        <v>0</v>
      </c>
      <c r="H6" s="118">
        <f>SUM(F6+0)</f>
        <v>0</v>
      </c>
      <c r="I6" s="127"/>
      <c r="J6" s="128">
        <v>0</v>
      </c>
      <c r="K6" s="129">
        <v>0</v>
      </c>
      <c r="L6" s="130">
        <f>J6</f>
        <v>0</v>
      </c>
      <c r="M6" s="129">
        <f>SUM(K6+0)</f>
        <v>0</v>
      </c>
      <c r="N6" s="131">
        <v>0</v>
      </c>
      <c r="O6" s="135">
        <v>0</v>
      </c>
      <c r="P6" s="133">
        <v>0</v>
      </c>
    </row>
    <row r="7" spans="1:16" ht="15.75" x14ac:dyDescent="0.25">
      <c r="A7" s="68">
        <v>2023</v>
      </c>
      <c r="B7" s="68">
        <v>3</v>
      </c>
      <c r="C7" s="69">
        <v>45108</v>
      </c>
      <c r="D7" s="69">
        <v>45199</v>
      </c>
      <c r="E7" s="79">
        <v>0</v>
      </c>
      <c r="F7" s="80">
        <v>0</v>
      </c>
      <c r="G7" s="80">
        <f t="shared" ref="G7:G8" si="0">G6+E7</f>
        <v>0</v>
      </c>
      <c r="H7" s="80">
        <f t="shared" ref="H7:H11" si="1">SUM(H6+F7)</f>
        <v>0</v>
      </c>
      <c r="I7" s="81">
        <v>0</v>
      </c>
      <c r="J7" s="82"/>
      <c r="K7" s="83"/>
      <c r="L7" s="83">
        <f>L6+J7</f>
        <v>0</v>
      </c>
      <c r="M7" s="83">
        <f>SUM(M6+K7)</f>
        <v>0</v>
      </c>
      <c r="N7" s="158">
        <v>0</v>
      </c>
      <c r="O7" s="159">
        <v>0</v>
      </c>
      <c r="P7" s="72">
        <v>0</v>
      </c>
    </row>
    <row r="8" spans="1:16" ht="15.75" x14ac:dyDescent="0.25">
      <c r="A8" s="68">
        <v>2023</v>
      </c>
      <c r="B8" s="68">
        <v>4</v>
      </c>
      <c r="C8" s="69">
        <v>45200</v>
      </c>
      <c r="D8" s="69">
        <v>45291</v>
      </c>
      <c r="E8" s="79">
        <f>$E$28/11</f>
        <v>152727.27272727274</v>
      </c>
      <c r="F8" s="80">
        <v>0</v>
      </c>
      <c r="G8" s="80">
        <f t="shared" si="0"/>
        <v>152727.27272727274</v>
      </c>
      <c r="H8" s="80">
        <f t="shared" si="1"/>
        <v>0</v>
      </c>
      <c r="I8" s="81">
        <f t="shared" ref="I8:I24" si="2">H8/G8</f>
        <v>0</v>
      </c>
      <c r="J8" s="82">
        <f>$J$28/11</f>
        <v>29090.909090909092</v>
      </c>
      <c r="K8" s="83">
        <v>0</v>
      </c>
      <c r="L8" s="83">
        <f t="shared" ref="L8:L11" si="3">L7+J8</f>
        <v>29090.909090909092</v>
      </c>
      <c r="M8" s="83">
        <f t="shared" ref="M8:M10" si="4">SUM(M7+K8)</f>
        <v>0</v>
      </c>
      <c r="N8" s="158">
        <f t="shared" ref="N8:N11" si="5">M8/L8</f>
        <v>0</v>
      </c>
      <c r="O8" s="159">
        <v>2</v>
      </c>
      <c r="P8" s="72">
        <v>0</v>
      </c>
    </row>
    <row r="9" spans="1:16" ht="15.75" x14ac:dyDescent="0.25">
      <c r="A9" s="68">
        <v>2024</v>
      </c>
      <c r="B9" s="68">
        <v>1</v>
      </c>
      <c r="C9" s="69">
        <v>45292</v>
      </c>
      <c r="D9" s="69">
        <v>45382</v>
      </c>
      <c r="E9" s="79">
        <f t="shared" ref="E9:E18" si="6">$E$28/11</f>
        <v>152727.27272727274</v>
      </c>
      <c r="F9" s="80"/>
      <c r="G9" s="80">
        <f>G8+E9</f>
        <v>305454.54545454547</v>
      </c>
      <c r="H9" s="80">
        <f t="shared" si="1"/>
        <v>0</v>
      </c>
      <c r="I9" s="81">
        <f t="shared" si="2"/>
        <v>0</v>
      </c>
      <c r="J9" s="82">
        <f t="shared" ref="J9:J18" si="7">$J$28/11</f>
        <v>29090.909090909092</v>
      </c>
      <c r="K9" s="83">
        <f>90387.5+15450</f>
        <v>105837.5</v>
      </c>
      <c r="L9" s="83">
        <f t="shared" si="3"/>
        <v>58181.818181818184</v>
      </c>
      <c r="M9" s="83">
        <f t="shared" si="4"/>
        <v>105837.5</v>
      </c>
      <c r="N9" s="158">
        <f t="shared" si="5"/>
        <v>1.81908203125</v>
      </c>
      <c r="O9" s="159">
        <v>1</v>
      </c>
      <c r="P9" s="72">
        <v>0</v>
      </c>
    </row>
    <row r="10" spans="1:16" ht="15.75" x14ac:dyDescent="0.25">
      <c r="A10" s="68">
        <v>2024</v>
      </c>
      <c r="B10" s="68">
        <v>2</v>
      </c>
      <c r="C10" s="69">
        <v>45383</v>
      </c>
      <c r="D10" s="69">
        <v>45473</v>
      </c>
      <c r="E10" s="79">
        <f t="shared" si="6"/>
        <v>152727.27272727274</v>
      </c>
      <c r="F10" s="80"/>
      <c r="G10" s="80">
        <f t="shared" ref="G10:G11" si="8">G9+E10</f>
        <v>458181.81818181823</v>
      </c>
      <c r="H10" s="80">
        <f t="shared" si="1"/>
        <v>0</v>
      </c>
      <c r="I10" s="81">
        <f t="shared" si="2"/>
        <v>0</v>
      </c>
      <c r="J10" s="82">
        <f t="shared" si="7"/>
        <v>29090.909090909092</v>
      </c>
      <c r="K10" s="83">
        <v>17325</v>
      </c>
      <c r="L10" s="83">
        <f t="shared" si="3"/>
        <v>87272.727272727279</v>
      </c>
      <c r="M10" s="83">
        <f t="shared" si="4"/>
        <v>123162.5</v>
      </c>
      <c r="N10" s="158">
        <f t="shared" si="5"/>
        <v>1.4112369791666666</v>
      </c>
      <c r="O10" s="159">
        <v>2</v>
      </c>
      <c r="P10" s="72">
        <v>0</v>
      </c>
    </row>
    <row r="11" spans="1:16" ht="15.75" x14ac:dyDescent="0.25">
      <c r="A11" s="68">
        <v>2024</v>
      </c>
      <c r="B11" s="68">
        <v>3</v>
      </c>
      <c r="C11" s="69">
        <v>45474</v>
      </c>
      <c r="D11" s="69">
        <v>45565</v>
      </c>
      <c r="E11" s="79">
        <f t="shared" si="6"/>
        <v>152727.27272727274</v>
      </c>
      <c r="F11" s="80"/>
      <c r="G11" s="80">
        <f t="shared" si="8"/>
        <v>610909.09090909094</v>
      </c>
      <c r="H11" s="80">
        <f t="shared" si="1"/>
        <v>0</v>
      </c>
      <c r="I11" s="81">
        <f t="shared" si="2"/>
        <v>0</v>
      </c>
      <c r="J11" s="82">
        <f t="shared" si="7"/>
        <v>29090.909090909092</v>
      </c>
      <c r="K11" s="83">
        <v>56045.59</v>
      </c>
      <c r="L11" s="83">
        <f t="shared" si="3"/>
        <v>116363.63636363637</v>
      </c>
      <c r="M11" s="83">
        <f>SUM(M10+K11)</f>
        <v>179208.09</v>
      </c>
      <c r="N11" s="158">
        <f t="shared" si="5"/>
        <v>1.5400695234374999</v>
      </c>
      <c r="O11" s="159">
        <v>4</v>
      </c>
      <c r="P11" s="72">
        <v>0</v>
      </c>
    </row>
    <row r="12" spans="1:16" ht="15.75" x14ac:dyDescent="0.25">
      <c r="A12" s="1">
        <v>2024</v>
      </c>
      <c r="B12" s="1">
        <v>4</v>
      </c>
      <c r="C12" s="3">
        <v>45566</v>
      </c>
      <c r="D12" s="3">
        <v>45657</v>
      </c>
      <c r="E12" s="24">
        <f t="shared" si="6"/>
        <v>152727.27272727274</v>
      </c>
      <c r="F12" s="20"/>
      <c r="G12" s="20">
        <f>G11+E12</f>
        <v>763636.36363636365</v>
      </c>
      <c r="H12" s="20">
        <f>SUM(H11+F12)</f>
        <v>0</v>
      </c>
      <c r="I12" s="27">
        <f t="shared" si="2"/>
        <v>0</v>
      </c>
      <c r="J12" s="12">
        <f t="shared" si="7"/>
        <v>29090.909090909092</v>
      </c>
      <c r="K12" s="8"/>
      <c r="L12" s="8">
        <f>L11+J12</f>
        <v>145454.54545454547</v>
      </c>
      <c r="M12" s="8">
        <f>SUM(M11+K12)</f>
        <v>179208.09</v>
      </c>
      <c r="N12" s="77">
        <f>M12/L12</f>
        <v>1.2320556187499998</v>
      </c>
      <c r="O12" s="78">
        <v>4</v>
      </c>
      <c r="P12" s="16"/>
    </row>
    <row r="13" spans="1:16" ht="15.75" x14ac:dyDescent="0.25">
      <c r="A13" s="1">
        <v>2025</v>
      </c>
      <c r="B13" s="1">
        <v>1</v>
      </c>
      <c r="C13" s="3">
        <v>45658</v>
      </c>
      <c r="D13" s="3">
        <v>45747</v>
      </c>
      <c r="E13" s="24">
        <f t="shared" si="6"/>
        <v>152727.27272727274</v>
      </c>
      <c r="F13" s="20"/>
      <c r="G13" s="20">
        <f t="shared" ref="G13:G27" si="9">G12+E13</f>
        <v>916363.63636363635</v>
      </c>
      <c r="H13" s="20">
        <f t="shared" ref="H13:H26" si="10">SUM(H12+F13)</f>
        <v>0</v>
      </c>
      <c r="I13" s="27">
        <f t="shared" si="2"/>
        <v>0</v>
      </c>
      <c r="J13" s="12">
        <f t="shared" si="7"/>
        <v>29090.909090909092</v>
      </c>
      <c r="K13" s="8"/>
      <c r="L13" s="8">
        <f>L12+J13</f>
        <v>174545.45454545456</v>
      </c>
      <c r="M13" s="8">
        <f t="shared" ref="M13:M27" si="11">SUM(M12+K13)</f>
        <v>179208.09</v>
      </c>
      <c r="N13" s="77">
        <f t="shared" ref="N13:N27" si="12">M13/L13</f>
        <v>1.0267130156249999</v>
      </c>
      <c r="O13" s="78">
        <v>9</v>
      </c>
      <c r="P13" s="16"/>
    </row>
    <row r="14" spans="1:16" ht="15.75" x14ac:dyDescent="0.25">
      <c r="A14" s="1">
        <v>2025</v>
      </c>
      <c r="B14" s="1">
        <v>2</v>
      </c>
      <c r="C14" s="3">
        <v>45748</v>
      </c>
      <c r="D14" s="3">
        <v>45838</v>
      </c>
      <c r="E14" s="24">
        <f t="shared" si="6"/>
        <v>152727.27272727274</v>
      </c>
      <c r="F14" s="20"/>
      <c r="G14" s="20">
        <f t="shared" si="9"/>
        <v>1069090.9090909092</v>
      </c>
      <c r="H14" s="20">
        <f t="shared" si="10"/>
        <v>0</v>
      </c>
      <c r="I14" s="27">
        <f t="shared" si="2"/>
        <v>0</v>
      </c>
      <c r="J14" s="12">
        <f t="shared" si="7"/>
        <v>29090.909090909092</v>
      </c>
      <c r="K14" s="8"/>
      <c r="L14" s="8">
        <f t="shared" ref="L14" si="13">L13+J14</f>
        <v>203636.36363636365</v>
      </c>
      <c r="M14" s="8">
        <f t="shared" si="11"/>
        <v>179208.09</v>
      </c>
      <c r="N14" s="77">
        <f t="shared" si="12"/>
        <v>0.88003972767857142</v>
      </c>
      <c r="O14" s="78">
        <v>4</v>
      </c>
      <c r="P14" s="16"/>
    </row>
    <row r="15" spans="1:16" ht="15.75" x14ac:dyDescent="0.25">
      <c r="A15" s="1">
        <v>2025</v>
      </c>
      <c r="B15" s="1">
        <v>3</v>
      </c>
      <c r="C15" s="3">
        <v>45839</v>
      </c>
      <c r="D15" s="3">
        <v>45930</v>
      </c>
      <c r="E15" s="24">
        <f t="shared" si="6"/>
        <v>152727.27272727274</v>
      </c>
      <c r="F15" s="20"/>
      <c r="G15" s="20">
        <f t="shared" si="9"/>
        <v>1221818.1818181819</v>
      </c>
      <c r="H15" s="20">
        <f t="shared" si="10"/>
        <v>0</v>
      </c>
      <c r="I15" s="27">
        <f t="shared" si="2"/>
        <v>0</v>
      </c>
      <c r="J15" s="12">
        <f t="shared" si="7"/>
        <v>29090.909090909092</v>
      </c>
      <c r="K15" s="8"/>
      <c r="L15" s="8">
        <f>L14+J15</f>
        <v>232727.27272727274</v>
      </c>
      <c r="M15" s="8">
        <f t="shared" si="11"/>
        <v>179208.09</v>
      </c>
      <c r="N15" s="77">
        <f t="shared" si="12"/>
        <v>0.77003476171874996</v>
      </c>
      <c r="O15" s="78">
        <v>4</v>
      </c>
      <c r="P15" s="16"/>
    </row>
    <row r="16" spans="1:16" ht="15.75" x14ac:dyDescent="0.25">
      <c r="A16" s="1">
        <v>2025</v>
      </c>
      <c r="B16" s="1">
        <v>4</v>
      </c>
      <c r="C16" s="3">
        <v>45931</v>
      </c>
      <c r="D16" s="3">
        <v>46022</v>
      </c>
      <c r="E16" s="24">
        <f t="shared" si="6"/>
        <v>152727.27272727274</v>
      </c>
      <c r="F16" s="20"/>
      <c r="G16" s="20">
        <f t="shared" si="9"/>
        <v>1374545.4545454546</v>
      </c>
      <c r="H16" s="20">
        <f t="shared" si="10"/>
        <v>0</v>
      </c>
      <c r="I16" s="27">
        <f t="shared" si="2"/>
        <v>0</v>
      </c>
      <c r="J16" s="12">
        <f t="shared" si="7"/>
        <v>29090.909090909092</v>
      </c>
      <c r="K16" s="8"/>
      <c r="L16" s="8">
        <f t="shared" ref="L16:L27" si="14">L15+J16</f>
        <v>261818.18181818182</v>
      </c>
      <c r="M16" s="8">
        <f t="shared" si="11"/>
        <v>179208.09</v>
      </c>
      <c r="N16" s="77">
        <f t="shared" si="12"/>
        <v>0.68447534374999996</v>
      </c>
      <c r="O16" s="78">
        <v>5</v>
      </c>
      <c r="P16" s="16"/>
    </row>
    <row r="17" spans="1:16" ht="15.75" x14ac:dyDescent="0.25">
      <c r="A17" s="1">
        <v>2026</v>
      </c>
      <c r="B17" s="1">
        <v>1</v>
      </c>
      <c r="C17" s="3">
        <v>46023</v>
      </c>
      <c r="D17" s="3">
        <v>46112</v>
      </c>
      <c r="E17" s="24">
        <f t="shared" si="6"/>
        <v>152727.27272727274</v>
      </c>
      <c r="F17" s="20"/>
      <c r="G17" s="20">
        <f t="shared" si="9"/>
        <v>1527272.7272727273</v>
      </c>
      <c r="H17" s="20">
        <f t="shared" si="10"/>
        <v>0</v>
      </c>
      <c r="I17" s="27">
        <f t="shared" si="2"/>
        <v>0</v>
      </c>
      <c r="J17" s="12">
        <f t="shared" si="7"/>
        <v>29090.909090909092</v>
      </c>
      <c r="K17" s="8"/>
      <c r="L17" s="8">
        <f t="shared" si="14"/>
        <v>290909.09090909094</v>
      </c>
      <c r="M17" s="8">
        <f t="shared" si="11"/>
        <v>179208.09</v>
      </c>
      <c r="N17" s="77">
        <f t="shared" si="12"/>
        <v>0.6160278093749999</v>
      </c>
      <c r="O17" s="78">
        <v>3</v>
      </c>
      <c r="P17" s="16"/>
    </row>
    <row r="18" spans="1:16" ht="15.75" x14ac:dyDescent="0.25">
      <c r="A18" s="1">
        <v>2026</v>
      </c>
      <c r="B18" s="1">
        <v>2</v>
      </c>
      <c r="C18" s="3">
        <v>46113</v>
      </c>
      <c r="D18" s="3">
        <v>46203</v>
      </c>
      <c r="E18" s="24">
        <f t="shared" si="6"/>
        <v>152727.27272727274</v>
      </c>
      <c r="F18" s="20"/>
      <c r="G18" s="20">
        <f t="shared" si="9"/>
        <v>1680000</v>
      </c>
      <c r="H18" s="20">
        <f t="shared" si="10"/>
        <v>0</v>
      </c>
      <c r="I18" s="27">
        <f t="shared" si="2"/>
        <v>0</v>
      </c>
      <c r="J18" s="12">
        <f t="shared" si="7"/>
        <v>29090.909090909092</v>
      </c>
      <c r="K18" s="8"/>
      <c r="L18" s="8">
        <f t="shared" si="14"/>
        <v>320000.00000000006</v>
      </c>
      <c r="M18" s="8">
        <f t="shared" si="11"/>
        <v>179208.09</v>
      </c>
      <c r="N18" s="77">
        <f t="shared" si="12"/>
        <v>0.56002528124999984</v>
      </c>
      <c r="O18" s="78">
        <v>2</v>
      </c>
      <c r="P18" s="16"/>
    </row>
    <row r="19" spans="1:16" ht="15.75" x14ac:dyDescent="0.25">
      <c r="A19" s="1">
        <v>2026</v>
      </c>
      <c r="B19" s="1">
        <v>3</v>
      </c>
      <c r="C19" s="3">
        <v>46204</v>
      </c>
      <c r="D19" s="3">
        <v>46295</v>
      </c>
      <c r="E19" s="25">
        <v>0</v>
      </c>
      <c r="F19" s="21"/>
      <c r="G19" s="21">
        <f t="shared" si="9"/>
        <v>1680000</v>
      </c>
      <c r="H19" s="21">
        <f t="shared" si="10"/>
        <v>0</v>
      </c>
      <c r="I19" s="28">
        <f t="shared" si="2"/>
        <v>0</v>
      </c>
      <c r="J19" s="13">
        <v>0</v>
      </c>
      <c r="K19" s="5"/>
      <c r="L19" s="5">
        <f t="shared" si="14"/>
        <v>320000.00000000006</v>
      </c>
      <c r="M19" s="5">
        <f t="shared" si="11"/>
        <v>179208.09</v>
      </c>
      <c r="N19" s="19">
        <f t="shared" si="12"/>
        <v>0.56002528124999984</v>
      </c>
      <c r="O19" s="76"/>
      <c r="P19" s="4"/>
    </row>
    <row r="20" spans="1:16" ht="15.75" x14ac:dyDescent="0.25">
      <c r="A20" s="1">
        <v>2026</v>
      </c>
      <c r="B20" s="1">
        <v>4</v>
      </c>
      <c r="C20" s="3">
        <v>46296</v>
      </c>
      <c r="D20" s="3">
        <v>46387</v>
      </c>
      <c r="E20" s="25">
        <v>0</v>
      </c>
      <c r="F20" s="21"/>
      <c r="G20" s="21">
        <f t="shared" si="9"/>
        <v>1680000</v>
      </c>
      <c r="H20" s="21">
        <f t="shared" si="10"/>
        <v>0</v>
      </c>
      <c r="I20" s="28">
        <f t="shared" si="2"/>
        <v>0</v>
      </c>
      <c r="J20" s="13">
        <v>0</v>
      </c>
      <c r="K20" s="5"/>
      <c r="L20" s="5">
        <f t="shared" si="14"/>
        <v>320000.00000000006</v>
      </c>
      <c r="M20" s="5">
        <f t="shared" si="11"/>
        <v>179208.09</v>
      </c>
      <c r="N20" s="19">
        <f t="shared" si="12"/>
        <v>0.56002528124999984</v>
      </c>
      <c r="O20" s="17"/>
      <c r="P20" s="4"/>
    </row>
    <row r="21" spans="1:16" ht="15.75" x14ac:dyDescent="0.25">
      <c r="A21" s="1">
        <v>2027</v>
      </c>
      <c r="B21" s="1">
        <v>1</v>
      </c>
      <c r="C21" s="3">
        <v>46388</v>
      </c>
      <c r="D21" s="3">
        <v>46477</v>
      </c>
      <c r="E21" s="25">
        <v>0</v>
      </c>
      <c r="F21" s="21"/>
      <c r="G21" s="21">
        <f t="shared" si="9"/>
        <v>1680000</v>
      </c>
      <c r="H21" s="21">
        <f t="shared" si="10"/>
        <v>0</v>
      </c>
      <c r="I21" s="28">
        <f t="shared" si="2"/>
        <v>0</v>
      </c>
      <c r="J21" s="13">
        <v>0</v>
      </c>
      <c r="K21" s="5"/>
      <c r="L21" s="5">
        <f t="shared" si="14"/>
        <v>320000.00000000006</v>
      </c>
      <c r="M21" s="5">
        <f t="shared" si="11"/>
        <v>179208.09</v>
      </c>
      <c r="N21" s="19">
        <f t="shared" si="12"/>
        <v>0.56002528124999984</v>
      </c>
      <c r="O21" s="17"/>
      <c r="P21" s="4"/>
    </row>
    <row r="22" spans="1:16" ht="15.75" x14ac:dyDescent="0.25">
      <c r="A22" s="1">
        <v>2027</v>
      </c>
      <c r="B22" s="1">
        <v>2</v>
      </c>
      <c r="C22" s="3">
        <v>46478</v>
      </c>
      <c r="D22" s="3">
        <v>46568</v>
      </c>
      <c r="E22" s="25">
        <v>0</v>
      </c>
      <c r="F22" s="21"/>
      <c r="G22" s="21">
        <f t="shared" si="9"/>
        <v>1680000</v>
      </c>
      <c r="H22" s="21">
        <f t="shared" si="10"/>
        <v>0</v>
      </c>
      <c r="I22" s="28">
        <f t="shared" si="2"/>
        <v>0</v>
      </c>
      <c r="J22" s="13">
        <v>0</v>
      </c>
      <c r="K22" s="5"/>
      <c r="L22" s="5">
        <f t="shared" si="14"/>
        <v>320000.00000000006</v>
      </c>
      <c r="M22" s="5">
        <f t="shared" si="11"/>
        <v>179208.09</v>
      </c>
      <c r="N22" s="19">
        <f t="shared" si="12"/>
        <v>0.56002528124999984</v>
      </c>
      <c r="O22" s="17"/>
      <c r="P22" s="4"/>
    </row>
    <row r="23" spans="1:16" ht="15.75" x14ac:dyDescent="0.25">
      <c r="A23" s="1">
        <v>2027</v>
      </c>
      <c r="B23" s="1">
        <v>3</v>
      </c>
      <c r="C23" s="3">
        <v>46569</v>
      </c>
      <c r="D23" s="3">
        <v>46660</v>
      </c>
      <c r="E23" s="25">
        <v>0</v>
      </c>
      <c r="F23" s="21"/>
      <c r="G23" s="21">
        <f t="shared" si="9"/>
        <v>1680000</v>
      </c>
      <c r="H23" s="21">
        <f t="shared" si="10"/>
        <v>0</v>
      </c>
      <c r="I23" s="28">
        <f t="shared" si="2"/>
        <v>0</v>
      </c>
      <c r="J23" s="13">
        <v>0</v>
      </c>
      <c r="K23" s="5"/>
      <c r="L23" s="5">
        <f t="shared" si="14"/>
        <v>320000.00000000006</v>
      </c>
      <c r="M23" s="5">
        <f t="shared" si="11"/>
        <v>179208.09</v>
      </c>
      <c r="N23" s="19">
        <f t="shared" si="12"/>
        <v>0.56002528124999984</v>
      </c>
      <c r="O23" s="17"/>
      <c r="P23" s="4"/>
    </row>
    <row r="24" spans="1:16" ht="15.75" x14ac:dyDescent="0.25">
      <c r="A24" s="1">
        <v>2027</v>
      </c>
      <c r="B24" s="1">
        <v>4</v>
      </c>
      <c r="C24" s="3">
        <v>46661</v>
      </c>
      <c r="D24" s="3">
        <v>46752</v>
      </c>
      <c r="E24" s="25">
        <v>0</v>
      </c>
      <c r="F24" s="21"/>
      <c r="G24" s="21">
        <f t="shared" si="9"/>
        <v>1680000</v>
      </c>
      <c r="H24" s="21">
        <f t="shared" si="10"/>
        <v>0</v>
      </c>
      <c r="I24" s="28">
        <f t="shared" si="2"/>
        <v>0</v>
      </c>
      <c r="J24" s="13">
        <v>0</v>
      </c>
      <c r="K24" s="5"/>
      <c r="L24" s="5">
        <f t="shared" si="14"/>
        <v>320000.00000000006</v>
      </c>
      <c r="M24" s="5">
        <f t="shared" si="11"/>
        <v>179208.09</v>
      </c>
      <c r="N24" s="19">
        <f t="shared" si="12"/>
        <v>0.56002528124999984</v>
      </c>
      <c r="O24" s="17"/>
      <c r="P24" s="4"/>
    </row>
    <row r="25" spans="1:16" ht="15.75" x14ac:dyDescent="0.25">
      <c r="A25" s="1">
        <v>2028</v>
      </c>
      <c r="B25" s="1">
        <v>1</v>
      </c>
      <c r="C25" s="3">
        <v>46753</v>
      </c>
      <c r="D25" s="3">
        <v>46843</v>
      </c>
      <c r="E25" s="25">
        <v>0</v>
      </c>
      <c r="F25" s="21"/>
      <c r="G25" s="21">
        <f t="shared" si="9"/>
        <v>1680000</v>
      </c>
      <c r="H25" s="21">
        <f t="shared" si="10"/>
        <v>0</v>
      </c>
      <c r="I25" s="28">
        <f>H25/G25</f>
        <v>0</v>
      </c>
      <c r="J25" s="13">
        <v>0</v>
      </c>
      <c r="K25" s="5"/>
      <c r="L25" s="5">
        <f t="shared" si="14"/>
        <v>320000.00000000006</v>
      </c>
      <c r="M25" s="5">
        <f t="shared" si="11"/>
        <v>179208.09</v>
      </c>
      <c r="N25" s="19">
        <f t="shared" si="12"/>
        <v>0.56002528124999984</v>
      </c>
      <c r="O25" s="17"/>
      <c r="P25" s="4"/>
    </row>
    <row r="26" spans="1:16" ht="15.75" x14ac:dyDescent="0.25">
      <c r="A26" s="1">
        <v>2028</v>
      </c>
      <c r="B26" s="1">
        <v>2</v>
      </c>
      <c r="C26" s="3">
        <v>46844</v>
      </c>
      <c r="D26" s="3">
        <v>46934</v>
      </c>
      <c r="E26" s="25">
        <v>0</v>
      </c>
      <c r="F26" s="21"/>
      <c r="G26" s="21">
        <f t="shared" si="9"/>
        <v>1680000</v>
      </c>
      <c r="H26" s="21">
        <f t="shared" si="10"/>
        <v>0</v>
      </c>
      <c r="I26" s="28">
        <f t="shared" ref="I26:I27" si="15">H26/G26</f>
        <v>0</v>
      </c>
      <c r="J26" s="13">
        <v>0</v>
      </c>
      <c r="K26" s="5"/>
      <c r="L26" s="5">
        <f t="shared" si="14"/>
        <v>320000.00000000006</v>
      </c>
      <c r="M26" s="5">
        <f t="shared" si="11"/>
        <v>179208.09</v>
      </c>
      <c r="N26" s="19">
        <f t="shared" si="12"/>
        <v>0.56002528124999984</v>
      </c>
      <c r="O26" s="17"/>
      <c r="P26" s="4"/>
    </row>
    <row r="27" spans="1:16" ht="15.75" x14ac:dyDescent="0.25">
      <c r="A27" s="1">
        <v>2028</v>
      </c>
      <c r="B27" s="1">
        <v>3</v>
      </c>
      <c r="C27" s="3">
        <v>46935</v>
      </c>
      <c r="D27" s="3">
        <v>47026</v>
      </c>
      <c r="E27" s="25">
        <v>0</v>
      </c>
      <c r="F27" s="21"/>
      <c r="G27" s="21">
        <f t="shared" si="9"/>
        <v>1680000</v>
      </c>
      <c r="H27" s="21">
        <f>SUM(H26+F27)</f>
        <v>0</v>
      </c>
      <c r="I27" s="28">
        <f t="shared" si="15"/>
        <v>0</v>
      </c>
      <c r="J27" s="13">
        <v>0</v>
      </c>
      <c r="K27" s="18"/>
      <c r="L27" s="18">
        <f t="shared" si="14"/>
        <v>320000.00000000006</v>
      </c>
      <c r="M27" s="18">
        <f t="shared" si="11"/>
        <v>179208.09</v>
      </c>
      <c r="N27" s="19">
        <f t="shared" si="12"/>
        <v>0.56002528124999984</v>
      </c>
      <c r="O27" s="17"/>
      <c r="P27" s="4"/>
    </row>
    <row r="28" spans="1:16" ht="15.75" thickBot="1" x14ac:dyDescent="0.3">
      <c r="A28" s="40" t="s">
        <v>12</v>
      </c>
      <c r="B28" s="40"/>
      <c r="C28" s="40"/>
      <c r="D28" s="41"/>
      <c r="E28" s="42">
        <v>1680000</v>
      </c>
      <c r="F28" s="38">
        <f>SUM(F4:F27)</f>
        <v>0</v>
      </c>
      <c r="G28" s="38">
        <f>G27</f>
        <v>1680000</v>
      </c>
      <c r="H28" s="39">
        <f>H27</f>
        <v>0</v>
      </c>
      <c r="I28" s="49">
        <f>H28/G28</f>
        <v>0</v>
      </c>
      <c r="J28" s="43">
        <v>320000</v>
      </c>
      <c r="K28" s="50">
        <f>SUM(K4:K27)</f>
        <v>179208.09</v>
      </c>
      <c r="L28" s="44">
        <f>L27</f>
        <v>320000.00000000006</v>
      </c>
      <c r="M28" s="45">
        <f>M27</f>
        <v>179208.09</v>
      </c>
      <c r="N28" s="46">
        <f>M28/L28</f>
        <v>0.56002528124999984</v>
      </c>
      <c r="O28" s="47">
        <f>SUM(O4:O27)</f>
        <v>40</v>
      </c>
      <c r="P28" s="47">
        <f>SUM(P4:P27)</f>
        <v>0</v>
      </c>
    </row>
    <row r="29" spans="1:16" ht="15.75" thickTop="1" x14ac:dyDescent="0.25"/>
    <row r="31" spans="1:16" x14ac:dyDescent="0.25">
      <c r="A31" s="196" t="s">
        <v>72</v>
      </c>
      <c r="B31" s="196"/>
      <c r="C31" s="196"/>
      <c r="D31" s="196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6"/>
      <c r="P31" s="196"/>
    </row>
    <row r="32" spans="1:16" ht="15.75" thickBot="1" x14ac:dyDescent="0.3">
      <c r="A32" s="170" t="s">
        <v>0</v>
      </c>
      <c r="B32" s="171"/>
      <c r="C32" s="171"/>
      <c r="D32" s="171"/>
      <c r="E32" s="172" t="s">
        <v>156</v>
      </c>
      <c r="F32" s="172"/>
      <c r="G32" s="172"/>
      <c r="H32" s="172"/>
      <c r="I32" s="173"/>
      <c r="J32" s="174" t="s">
        <v>157</v>
      </c>
      <c r="K32" s="175"/>
      <c r="L32" s="175"/>
      <c r="M32" s="175"/>
      <c r="N32" s="176"/>
      <c r="O32" s="14"/>
      <c r="P32" s="7"/>
    </row>
    <row r="33" spans="1:16" ht="60.75" thickTop="1" x14ac:dyDescent="0.25">
      <c r="A33" s="9" t="s">
        <v>1</v>
      </c>
      <c r="B33" s="9" t="s">
        <v>2</v>
      </c>
      <c r="C33" s="9" t="s">
        <v>3</v>
      </c>
      <c r="D33" s="11" t="s">
        <v>9</v>
      </c>
      <c r="E33" s="29" t="s">
        <v>4</v>
      </c>
      <c r="F33" s="23" t="s">
        <v>6</v>
      </c>
      <c r="G33" s="23" t="s">
        <v>5</v>
      </c>
      <c r="H33" s="23" t="s">
        <v>7</v>
      </c>
      <c r="I33" s="26" t="s">
        <v>8</v>
      </c>
      <c r="J33" s="29" t="s">
        <v>4</v>
      </c>
      <c r="K33" s="30" t="s">
        <v>6</v>
      </c>
      <c r="L33" s="30" t="s">
        <v>5</v>
      </c>
      <c r="M33" s="30" t="s">
        <v>7</v>
      </c>
      <c r="N33" s="31" t="s">
        <v>8</v>
      </c>
      <c r="O33" s="15" t="s">
        <v>75</v>
      </c>
      <c r="P33" s="10" t="s">
        <v>76</v>
      </c>
    </row>
    <row r="34" spans="1:16" ht="15.75" x14ac:dyDescent="0.25">
      <c r="A34" s="68">
        <v>2022</v>
      </c>
      <c r="B34" s="68">
        <v>4</v>
      </c>
      <c r="C34" s="69">
        <v>44835</v>
      </c>
      <c r="D34" s="69">
        <v>44926</v>
      </c>
      <c r="E34" s="70"/>
      <c r="F34" s="70"/>
      <c r="G34" s="70"/>
      <c r="H34" s="70"/>
      <c r="I34" s="71"/>
      <c r="J34" s="70"/>
      <c r="K34" s="70"/>
      <c r="L34" s="70"/>
      <c r="M34" s="70"/>
      <c r="N34" s="71"/>
      <c r="O34" s="72"/>
      <c r="P34" s="73"/>
    </row>
    <row r="35" spans="1:16" ht="15.75" x14ac:dyDescent="0.25">
      <c r="A35" s="68">
        <v>2023</v>
      </c>
      <c r="B35" s="68">
        <v>1</v>
      </c>
      <c r="C35" s="69">
        <v>44927</v>
      </c>
      <c r="D35" s="69">
        <v>45016</v>
      </c>
      <c r="E35" s="70"/>
      <c r="F35" s="70"/>
      <c r="G35" s="70"/>
      <c r="H35" s="70"/>
      <c r="I35" s="71"/>
      <c r="J35" s="70"/>
      <c r="K35" s="70"/>
      <c r="L35" s="70"/>
      <c r="M35" s="70"/>
      <c r="N35" s="71"/>
      <c r="O35" s="72"/>
      <c r="P35" s="73"/>
    </row>
    <row r="36" spans="1:16" ht="15.75" x14ac:dyDescent="0.25">
      <c r="A36" s="115">
        <v>2023</v>
      </c>
      <c r="B36" s="115">
        <v>2</v>
      </c>
      <c r="C36" s="116">
        <v>45017</v>
      </c>
      <c r="D36" s="116">
        <v>45107</v>
      </c>
      <c r="E36" s="126">
        <v>0</v>
      </c>
      <c r="F36" s="118">
        <v>0</v>
      </c>
      <c r="G36" s="118">
        <f>E36</f>
        <v>0</v>
      </c>
      <c r="H36" s="118">
        <f>SUM(F36+0)</f>
        <v>0</v>
      </c>
      <c r="I36" s="127"/>
      <c r="J36" s="128">
        <v>0</v>
      </c>
      <c r="K36" s="129">
        <v>0</v>
      </c>
      <c r="L36" s="130">
        <f>J36</f>
        <v>0</v>
      </c>
      <c r="M36" s="129">
        <f>SUM(K36+0)</f>
        <v>0</v>
      </c>
      <c r="N36" s="131">
        <v>0</v>
      </c>
      <c r="O36" s="135">
        <v>0</v>
      </c>
      <c r="P36" s="133">
        <v>0</v>
      </c>
    </row>
    <row r="37" spans="1:16" ht="15.75" x14ac:dyDescent="0.25">
      <c r="A37" s="68">
        <v>2023</v>
      </c>
      <c r="B37" s="68">
        <v>3</v>
      </c>
      <c r="C37" s="69">
        <v>45108</v>
      </c>
      <c r="D37" s="69">
        <v>45199</v>
      </c>
      <c r="E37" s="79">
        <v>0</v>
      </c>
      <c r="F37" s="80">
        <v>0</v>
      </c>
      <c r="G37" s="80">
        <f t="shared" ref="G37:G38" si="16">G36+E37</f>
        <v>0</v>
      </c>
      <c r="H37" s="80">
        <f t="shared" ref="H37:H41" si="17">SUM(H36+F37)</f>
        <v>0</v>
      </c>
      <c r="I37" s="81">
        <v>0</v>
      </c>
      <c r="J37" s="82"/>
      <c r="K37" s="83"/>
      <c r="L37" s="83">
        <f>L36+J37</f>
        <v>0</v>
      </c>
      <c r="M37" s="83">
        <f>SUM(M36+K37)</f>
        <v>0</v>
      </c>
      <c r="N37" s="158">
        <v>0</v>
      </c>
      <c r="O37" s="159">
        <v>0</v>
      </c>
      <c r="P37" s="72">
        <v>0</v>
      </c>
    </row>
    <row r="38" spans="1:16" ht="15.75" x14ac:dyDescent="0.25">
      <c r="A38" s="68">
        <v>2023</v>
      </c>
      <c r="B38" s="68">
        <v>4</v>
      </c>
      <c r="C38" s="69">
        <v>45200</v>
      </c>
      <c r="D38" s="69">
        <v>45291</v>
      </c>
      <c r="E38" s="79">
        <f>$E$58/11</f>
        <v>38181.818181818184</v>
      </c>
      <c r="F38" s="80">
        <v>0</v>
      </c>
      <c r="G38" s="80">
        <f t="shared" si="16"/>
        <v>38181.818181818184</v>
      </c>
      <c r="H38" s="80">
        <f t="shared" si="17"/>
        <v>0</v>
      </c>
      <c r="I38" s="81">
        <f t="shared" ref="I38:I54" si="18">H38/G38</f>
        <v>0</v>
      </c>
      <c r="J38" s="82">
        <f>$J$58/11</f>
        <v>7272.727272727273</v>
      </c>
      <c r="K38" s="83">
        <v>0</v>
      </c>
      <c r="L38" s="83">
        <f t="shared" ref="L38:L41" si="19">L37+J38</f>
        <v>7272.727272727273</v>
      </c>
      <c r="M38" s="83">
        <f t="shared" ref="M38:M40" si="20">SUM(M37+K38)</f>
        <v>0</v>
      </c>
      <c r="N38" s="158">
        <f t="shared" ref="N38:N41" si="21">M38/L38</f>
        <v>0</v>
      </c>
      <c r="O38" s="159">
        <v>0</v>
      </c>
      <c r="P38" s="72">
        <v>0</v>
      </c>
    </row>
    <row r="39" spans="1:16" ht="15.75" x14ac:dyDescent="0.25">
      <c r="A39" s="68">
        <v>2024</v>
      </c>
      <c r="B39" s="68">
        <v>1</v>
      </c>
      <c r="C39" s="69">
        <v>45292</v>
      </c>
      <c r="D39" s="69">
        <v>45382</v>
      </c>
      <c r="E39" s="79">
        <f t="shared" ref="E39:E48" si="22">$E$58/11</f>
        <v>38181.818181818184</v>
      </c>
      <c r="F39" s="80">
        <v>0</v>
      </c>
      <c r="G39" s="80">
        <f>G38+E39</f>
        <v>76363.636363636368</v>
      </c>
      <c r="H39" s="80">
        <f t="shared" si="17"/>
        <v>0</v>
      </c>
      <c r="I39" s="81">
        <f t="shared" si="18"/>
        <v>0</v>
      </c>
      <c r="J39" s="82">
        <f t="shared" ref="J39:J48" si="23">$J$58/11</f>
        <v>7272.727272727273</v>
      </c>
      <c r="K39" s="83">
        <v>0</v>
      </c>
      <c r="L39" s="83">
        <f t="shared" si="19"/>
        <v>14545.454545454546</v>
      </c>
      <c r="M39" s="83">
        <f t="shared" si="20"/>
        <v>0</v>
      </c>
      <c r="N39" s="158">
        <f t="shared" si="21"/>
        <v>0</v>
      </c>
      <c r="O39" s="159">
        <v>0</v>
      </c>
      <c r="P39" s="72">
        <v>0</v>
      </c>
    </row>
    <row r="40" spans="1:16" ht="15.75" x14ac:dyDescent="0.25">
      <c r="A40" s="68">
        <v>2024</v>
      </c>
      <c r="B40" s="68">
        <v>2</v>
      </c>
      <c r="C40" s="69">
        <v>45383</v>
      </c>
      <c r="D40" s="69">
        <v>45473</v>
      </c>
      <c r="E40" s="79">
        <f t="shared" si="22"/>
        <v>38181.818181818184</v>
      </c>
      <c r="F40" s="80">
        <v>0</v>
      </c>
      <c r="G40" s="80">
        <f t="shared" ref="G40:G41" si="24">G39+E40</f>
        <v>114545.45454545456</v>
      </c>
      <c r="H40" s="80">
        <f t="shared" si="17"/>
        <v>0</v>
      </c>
      <c r="I40" s="81">
        <f t="shared" si="18"/>
        <v>0</v>
      </c>
      <c r="J40" s="82">
        <f t="shared" si="23"/>
        <v>7272.727272727273</v>
      </c>
      <c r="K40" s="83">
        <v>0</v>
      </c>
      <c r="L40" s="83">
        <f t="shared" si="19"/>
        <v>21818.18181818182</v>
      </c>
      <c r="M40" s="83">
        <f t="shared" si="20"/>
        <v>0</v>
      </c>
      <c r="N40" s="158">
        <f t="shared" si="21"/>
        <v>0</v>
      </c>
      <c r="O40" s="159">
        <v>1</v>
      </c>
      <c r="P40" s="72">
        <v>0</v>
      </c>
    </row>
    <row r="41" spans="1:16" ht="15.75" x14ac:dyDescent="0.25">
      <c r="A41" s="68">
        <v>2024</v>
      </c>
      <c r="B41" s="68">
        <v>3</v>
      </c>
      <c r="C41" s="69">
        <v>45474</v>
      </c>
      <c r="D41" s="69">
        <v>45565</v>
      </c>
      <c r="E41" s="79">
        <f t="shared" si="22"/>
        <v>38181.818181818184</v>
      </c>
      <c r="F41" s="80">
        <v>0</v>
      </c>
      <c r="G41" s="80">
        <f t="shared" si="24"/>
        <v>152727.27272727274</v>
      </c>
      <c r="H41" s="80">
        <f t="shared" si="17"/>
        <v>0</v>
      </c>
      <c r="I41" s="81">
        <f t="shared" si="18"/>
        <v>0</v>
      </c>
      <c r="J41" s="82">
        <f t="shared" si="23"/>
        <v>7272.727272727273</v>
      </c>
      <c r="K41" s="83">
        <v>3045</v>
      </c>
      <c r="L41" s="83">
        <f t="shared" si="19"/>
        <v>29090.909090909092</v>
      </c>
      <c r="M41" s="83">
        <f>SUM(M40+K41)</f>
        <v>3045</v>
      </c>
      <c r="N41" s="158">
        <f t="shared" si="21"/>
        <v>0.104671875</v>
      </c>
      <c r="O41" s="159">
        <v>2</v>
      </c>
      <c r="P41" s="72">
        <v>0</v>
      </c>
    </row>
    <row r="42" spans="1:16" ht="15.75" x14ac:dyDescent="0.25">
      <c r="A42" s="1">
        <v>2024</v>
      </c>
      <c r="B42" s="1">
        <v>4</v>
      </c>
      <c r="C42" s="3">
        <v>45566</v>
      </c>
      <c r="D42" s="3">
        <v>45657</v>
      </c>
      <c r="E42" s="24">
        <f t="shared" si="22"/>
        <v>38181.818181818184</v>
      </c>
      <c r="F42" s="20"/>
      <c r="G42" s="20">
        <f>G41+E42</f>
        <v>190909.09090909091</v>
      </c>
      <c r="H42" s="20">
        <f>SUM(H41+F42)</f>
        <v>0</v>
      </c>
      <c r="I42" s="27">
        <f t="shared" si="18"/>
        <v>0</v>
      </c>
      <c r="J42" s="12">
        <f t="shared" si="23"/>
        <v>7272.727272727273</v>
      </c>
      <c r="K42" s="8"/>
      <c r="L42" s="8">
        <f>L41+J42</f>
        <v>36363.636363636368</v>
      </c>
      <c r="M42" s="8">
        <f>SUM(M41+K42)</f>
        <v>3045</v>
      </c>
      <c r="N42" s="77">
        <f>M42/L42</f>
        <v>8.3737499999999992E-2</v>
      </c>
      <c r="O42" s="78">
        <v>2</v>
      </c>
      <c r="P42" s="16"/>
    </row>
    <row r="43" spans="1:16" ht="15.75" x14ac:dyDescent="0.25">
      <c r="A43" s="1">
        <v>2025</v>
      </c>
      <c r="B43" s="1">
        <v>1</v>
      </c>
      <c r="C43" s="3">
        <v>45658</v>
      </c>
      <c r="D43" s="3">
        <v>45747</v>
      </c>
      <c r="E43" s="24">
        <f t="shared" si="22"/>
        <v>38181.818181818184</v>
      </c>
      <c r="F43" s="20"/>
      <c r="G43" s="20">
        <f t="shared" ref="G43:G57" si="25">G42+E43</f>
        <v>229090.90909090909</v>
      </c>
      <c r="H43" s="20">
        <f t="shared" ref="H43:H56" si="26">SUM(H42+F43)</f>
        <v>0</v>
      </c>
      <c r="I43" s="27">
        <f t="shared" si="18"/>
        <v>0</v>
      </c>
      <c r="J43" s="12">
        <f t="shared" si="23"/>
        <v>7272.727272727273</v>
      </c>
      <c r="K43" s="8"/>
      <c r="L43" s="8">
        <f>L42+J43</f>
        <v>43636.36363636364</v>
      </c>
      <c r="M43" s="8">
        <f t="shared" ref="M43:M57" si="27">SUM(M42+K43)</f>
        <v>3045</v>
      </c>
      <c r="N43" s="77">
        <f t="shared" ref="N43:N57" si="28">M43/L43</f>
        <v>6.9781249999999989E-2</v>
      </c>
      <c r="O43" s="78">
        <v>1</v>
      </c>
      <c r="P43" s="16"/>
    </row>
    <row r="44" spans="1:16" ht="15.75" x14ac:dyDescent="0.25">
      <c r="A44" s="1">
        <v>2025</v>
      </c>
      <c r="B44" s="1">
        <v>2</v>
      </c>
      <c r="C44" s="3">
        <v>45748</v>
      </c>
      <c r="D44" s="3">
        <v>45838</v>
      </c>
      <c r="E44" s="24">
        <f t="shared" si="22"/>
        <v>38181.818181818184</v>
      </c>
      <c r="F44" s="20"/>
      <c r="G44" s="20">
        <f t="shared" si="25"/>
        <v>267272.72727272729</v>
      </c>
      <c r="H44" s="20">
        <f t="shared" si="26"/>
        <v>0</v>
      </c>
      <c r="I44" s="27">
        <f t="shared" si="18"/>
        <v>0</v>
      </c>
      <c r="J44" s="12">
        <f t="shared" si="23"/>
        <v>7272.727272727273</v>
      </c>
      <c r="K44" s="8"/>
      <c r="L44" s="8">
        <f t="shared" ref="L44" si="29">L43+J44</f>
        <v>50909.090909090912</v>
      </c>
      <c r="M44" s="8">
        <f t="shared" si="27"/>
        <v>3045</v>
      </c>
      <c r="N44" s="77">
        <f t="shared" si="28"/>
        <v>5.9812499999999998E-2</v>
      </c>
      <c r="O44" s="78">
        <v>1</v>
      </c>
      <c r="P44" s="16"/>
    </row>
    <row r="45" spans="1:16" ht="15.75" x14ac:dyDescent="0.25">
      <c r="A45" s="1">
        <v>2025</v>
      </c>
      <c r="B45" s="1">
        <v>3</v>
      </c>
      <c r="C45" s="3">
        <v>45839</v>
      </c>
      <c r="D45" s="3">
        <v>45930</v>
      </c>
      <c r="E45" s="24">
        <f t="shared" si="22"/>
        <v>38181.818181818184</v>
      </c>
      <c r="F45" s="20"/>
      <c r="G45" s="20">
        <f t="shared" si="25"/>
        <v>305454.54545454547</v>
      </c>
      <c r="H45" s="20">
        <f t="shared" si="26"/>
        <v>0</v>
      </c>
      <c r="I45" s="27">
        <f t="shared" si="18"/>
        <v>0</v>
      </c>
      <c r="J45" s="12">
        <f t="shared" si="23"/>
        <v>7272.727272727273</v>
      </c>
      <c r="K45" s="8"/>
      <c r="L45" s="8">
        <f>L44+J45</f>
        <v>58181.818181818184</v>
      </c>
      <c r="M45" s="8">
        <f t="shared" si="27"/>
        <v>3045</v>
      </c>
      <c r="N45" s="77">
        <f t="shared" si="28"/>
        <v>5.2335937499999999E-2</v>
      </c>
      <c r="O45" s="78">
        <v>1</v>
      </c>
      <c r="P45" s="16"/>
    </row>
    <row r="46" spans="1:16" ht="15.75" x14ac:dyDescent="0.25">
      <c r="A46" s="1">
        <v>2025</v>
      </c>
      <c r="B46" s="1">
        <v>4</v>
      </c>
      <c r="C46" s="3">
        <v>45931</v>
      </c>
      <c r="D46" s="3">
        <v>46022</v>
      </c>
      <c r="E46" s="24">
        <f t="shared" si="22"/>
        <v>38181.818181818184</v>
      </c>
      <c r="F46" s="20"/>
      <c r="G46" s="20">
        <f t="shared" si="25"/>
        <v>343636.36363636365</v>
      </c>
      <c r="H46" s="20">
        <f t="shared" si="26"/>
        <v>0</v>
      </c>
      <c r="I46" s="27">
        <f t="shared" si="18"/>
        <v>0</v>
      </c>
      <c r="J46" s="12">
        <f t="shared" si="23"/>
        <v>7272.727272727273</v>
      </c>
      <c r="K46" s="8"/>
      <c r="L46" s="8">
        <f t="shared" ref="L46:L57" si="30">L45+J46</f>
        <v>65454.545454545456</v>
      </c>
      <c r="M46" s="8">
        <f t="shared" si="27"/>
        <v>3045</v>
      </c>
      <c r="N46" s="77">
        <f t="shared" si="28"/>
        <v>4.6520833333333331E-2</v>
      </c>
      <c r="O46" s="78">
        <v>1</v>
      </c>
      <c r="P46" s="16"/>
    </row>
    <row r="47" spans="1:16" ht="15.75" x14ac:dyDescent="0.25">
      <c r="A47" s="1">
        <v>2026</v>
      </c>
      <c r="B47" s="1">
        <v>1</v>
      </c>
      <c r="C47" s="3">
        <v>46023</v>
      </c>
      <c r="D47" s="3">
        <v>46112</v>
      </c>
      <c r="E47" s="24">
        <f t="shared" si="22"/>
        <v>38181.818181818184</v>
      </c>
      <c r="F47" s="20"/>
      <c r="G47" s="20">
        <f t="shared" si="25"/>
        <v>381818.18181818182</v>
      </c>
      <c r="H47" s="20">
        <f t="shared" si="26"/>
        <v>0</v>
      </c>
      <c r="I47" s="27">
        <f t="shared" si="18"/>
        <v>0</v>
      </c>
      <c r="J47" s="12">
        <f t="shared" si="23"/>
        <v>7272.727272727273</v>
      </c>
      <c r="K47" s="8"/>
      <c r="L47" s="8">
        <f t="shared" si="30"/>
        <v>72727.272727272735</v>
      </c>
      <c r="M47" s="8">
        <f t="shared" si="27"/>
        <v>3045</v>
      </c>
      <c r="N47" s="77">
        <f t="shared" si="28"/>
        <v>4.1868749999999996E-2</v>
      </c>
      <c r="O47" s="78">
        <v>1</v>
      </c>
      <c r="P47" s="16"/>
    </row>
    <row r="48" spans="1:16" ht="15.75" x14ac:dyDescent="0.25">
      <c r="A48" s="1">
        <v>2026</v>
      </c>
      <c r="B48" s="1">
        <v>2</v>
      </c>
      <c r="C48" s="3">
        <v>46113</v>
      </c>
      <c r="D48" s="3">
        <v>46203</v>
      </c>
      <c r="E48" s="24">
        <f t="shared" si="22"/>
        <v>38181.818181818184</v>
      </c>
      <c r="F48" s="20"/>
      <c r="G48" s="20">
        <f t="shared" si="25"/>
        <v>420000</v>
      </c>
      <c r="H48" s="20">
        <f t="shared" si="26"/>
        <v>0</v>
      </c>
      <c r="I48" s="27">
        <f t="shared" si="18"/>
        <v>0</v>
      </c>
      <c r="J48" s="12">
        <f t="shared" si="23"/>
        <v>7272.727272727273</v>
      </c>
      <c r="K48" s="8"/>
      <c r="L48" s="8">
        <f t="shared" si="30"/>
        <v>80000.000000000015</v>
      </c>
      <c r="M48" s="8">
        <f t="shared" si="27"/>
        <v>3045</v>
      </c>
      <c r="N48" s="77">
        <f t="shared" si="28"/>
        <v>3.8062499999999992E-2</v>
      </c>
      <c r="O48" s="78">
        <v>0</v>
      </c>
      <c r="P48" s="16"/>
    </row>
    <row r="49" spans="1:17" ht="15.75" x14ac:dyDescent="0.25">
      <c r="A49" s="1">
        <v>2026</v>
      </c>
      <c r="B49" s="1">
        <v>3</v>
      </c>
      <c r="C49" s="3">
        <v>46204</v>
      </c>
      <c r="D49" s="3">
        <v>46295</v>
      </c>
      <c r="E49" s="25">
        <v>0</v>
      </c>
      <c r="F49" s="21"/>
      <c r="G49" s="21">
        <f t="shared" si="25"/>
        <v>420000</v>
      </c>
      <c r="H49" s="21">
        <f t="shared" si="26"/>
        <v>0</v>
      </c>
      <c r="I49" s="28">
        <f t="shared" si="18"/>
        <v>0</v>
      </c>
      <c r="J49" s="13">
        <v>0</v>
      </c>
      <c r="K49" s="5"/>
      <c r="L49" s="5">
        <f t="shared" si="30"/>
        <v>80000.000000000015</v>
      </c>
      <c r="M49" s="5">
        <f t="shared" si="27"/>
        <v>3045</v>
      </c>
      <c r="N49" s="19">
        <f t="shared" si="28"/>
        <v>3.8062499999999992E-2</v>
      </c>
      <c r="O49" s="76"/>
      <c r="P49" s="4"/>
    </row>
    <row r="50" spans="1:17" ht="15.75" x14ac:dyDescent="0.25">
      <c r="A50" s="1">
        <v>2026</v>
      </c>
      <c r="B50" s="1">
        <v>4</v>
      </c>
      <c r="C50" s="3">
        <v>46296</v>
      </c>
      <c r="D50" s="3">
        <v>46387</v>
      </c>
      <c r="E50" s="25">
        <v>0</v>
      </c>
      <c r="F50" s="21"/>
      <c r="G50" s="21">
        <f t="shared" si="25"/>
        <v>420000</v>
      </c>
      <c r="H50" s="21">
        <f t="shared" si="26"/>
        <v>0</v>
      </c>
      <c r="I50" s="28">
        <f t="shared" si="18"/>
        <v>0</v>
      </c>
      <c r="J50" s="13">
        <v>0</v>
      </c>
      <c r="K50" s="5"/>
      <c r="L50" s="5">
        <f t="shared" si="30"/>
        <v>80000.000000000015</v>
      </c>
      <c r="M50" s="5">
        <f t="shared" si="27"/>
        <v>3045</v>
      </c>
      <c r="N50" s="19">
        <f t="shared" si="28"/>
        <v>3.8062499999999992E-2</v>
      </c>
      <c r="O50" s="17"/>
      <c r="P50" s="4"/>
    </row>
    <row r="51" spans="1:17" ht="15.75" x14ac:dyDescent="0.25">
      <c r="A51" s="1">
        <v>2027</v>
      </c>
      <c r="B51" s="1">
        <v>1</v>
      </c>
      <c r="C51" s="3">
        <v>46388</v>
      </c>
      <c r="D51" s="3">
        <v>46477</v>
      </c>
      <c r="E51" s="25">
        <v>0</v>
      </c>
      <c r="F51" s="21"/>
      <c r="G51" s="21">
        <f t="shared" si="25"/>
        <v>420000</v>
      </c>
      <c r="H51" s="21">
        <f t="shared" si="26"/>
        <v>0</v>
      </c>
      <c r="I51" s="28">
        <f t="shared" si="18"/>
        <v>0</v>
      </c>
      <c r="J51" s="13">
        <v>0</v>
      </c>
      <c r="K51" s="5"/>
      <c r="L51" s="5">
        <f t="shared" si="30"/>
        <v>80000.000000000015</v>
      </c>
      <c r="M51" s="5">
        <f t="shared" si="27"/>
        <v>3045</v>
      </c>
      <c r="N51" s="19">
        <f t="shared" si="28"/>
        <v>3.8062499999999992E-2</v>
      </c>
      <c r="O51" s="17"/>
      <c r="P51" s="4"/>
    </row>
    <row r="52" spans="1:17" ht="15.75" x14ac:dyDescent="0.25">
      <c r="A52" s="1">
        <v>2027</v>
      </c>
      <c r="B52" s="1">
        <v>2</v>
      </c>
      <c r="C52" s="3">
        <v>46478</v>
      </c>
      <c r="D52" s="3">
        <v>46568</v>
      </c>
      <c r="E52" s="25">
        <v>0</v>
      </c>
      <c r="F52" s="21"/>
      <c r="G52" s="21">
        <f t="shared" si="25"/>
        <v>420000</v>
      </c>
      <c r="H52" s="21">
        <f t="shared" si="26"/>
        <v>0</v>
      </c>
      <c r="I52" s="28">
        <f t="shared" si="18"/>
        <v>0</v>
      </c>
      <c r="J52" s="13">
        <v>0</v>
      </c>
      <c r="K52" s="5"/>
      <c r="L52" s="5">
        <f t="shared" si="30"/>
        <v>80000.000000000015</v>
      </c>
      <c r="M52" s="5">
        <f t="shared" si="27"/>
        <v>3045</v>
      </c>
      <c r="N52" s="19">
        <f t="shared" si="28"/>
        <v>3.8062499999999992E-2</v>
      </c>
      <c r="O52" s="17"/>
      <c r="P52" s="4"/>
    </row>
    <row r="53" spans="1:17" ht="15.75" x14ac:dyDescent="0.25">
      <c r="A53" s="1">
        <v>2027</v>
      </c>
      <c r="B53" s="1">
        <v>3</v>
      </c>
      <c r="C53" s="3">
        <v>46569</v>
      </c>
      <c r="D53" s="3">
        <v>46660</v>
      </c>
      <c r="E53" s="25">
        <v>0</v>
      </c>
      <c r="F53" s="21"/>
      <c r="G53" s="21">
        <f t="shared" si="25"/>
        <v>420000</v>
      </c>
      <c r="H53" s="21">
        <f t="shared" si="26"/>
        <v>0</v>
      </c>
      <c r="I53" s="28">
        <f t="shared" si="18"/>
        <v>0</v>
      </c>
      <c r="J53" s="13">
        <v>0</v>
      </c>
      <c r="K53" s="5"/>
      <c r="L53" s="5">
        <f t="shared" si="30"/>
        <v>80000.000000000015</v>
      </c>
      <c r="M53" s="5">
        <f t="shared" si="27"/>
        <v>3045</v>
      </c>
      <c r="N53" s="19">
        <f t="shared" si="28"/>
        <v>3.8062499999999992E-2</v>
      </c>
      <c r="O53" s="17"/>
      <c r="P53" s="4"/>
    </row>
    <row r="54" spans="1:17" ht="15.75" x14ac:dyDescent="0.25">
      <c r="A54" s="1">
        <v>2027</v>
      </c>
      <c r="B54" s="1">
        <v>4</v>
      </c>
      <c r="C54" s="3">
        <v>46661</v>
      </c>
      <c r="D54" s="3">
        <v>46752</v>
      </c>
      <c r="E54" s="25">
        <v>0</v>
      </c>
      <c r="F54" s="21"/>
      <c r="G54" s="21">
        <f t="shared" si="25"/>
        <v>420000</v>
      </c>
      <c r="H54" s="21">
        <f t="shared" si="26"/>
        <v>0</v>
      </c>
      <c r="I54" s="28">
        <f t="shared" si="18"/>
        <v>0</v>
      </c>
      <c r="J54" s="13">
        <v>0</v>
      </c>
      <c r="K54" s="5"/>
      <c r="L54" s="5">
        <f t="shared" si="30"/>
        <v>80000.000000000015</v>
      </c>
      <c r="M54" s="5">
        <f t="shared" si="27"/>
        <v>3045</v>
      </c>
      <c r="N54" s="19">
        <f t="shared" si="28"/>
        <v>3.8062499999999992E-2</v>
      </c>
      <c r="O54" s="17"/>
      <c r="P54" s="4"/>
    </row>
    <row r="55" spans="1:17" ht="15.75" x14ac:dyDescent="0.25">
      <c r="A55" s="1">
        <v>2028</v>
      </c>
      <c r="B55" s="1">
        <v>1</v>
      </c>
      <c r="C55" s="3">
        <v>46753</v>
      </c>
      <c r="D55" s="3">
        <v>46843</v>
      </c>
      <c r="E55" s="25">
        <v>0</v>
      </c>
      <c r="F55" s="21"/>
      <c r="G55" s="21">
        <f t="shared" si="25"/>
        <v>420000</v>
      </c>
      <c r="H55" s="21">
        <f t="shared" si="26"/>
        <v>0</v>
      </c>
      <c r="I55" s="28">
        <f>H55/G55</f>
        <v>0</v>
      </c>
      <c r="J55" s="13">
        <v>0</v>
      </c>
      <c r="K55" s="5"/>
      <c r="L55" s="5">
        <f t="shared" si="30"/>
        <v>80000.000000000015</v>
      </c>
      <c r="M55" s="5">
        <f t="shared" si="27"/>
        <v>3045</v>
      </c>
      <c r="N55" s="19">
        <f t="shared" si="28"/>
        <v>3.8062499999999992E-2</v>
      </c>
      <c r="O55" s="17"/>
      <c r="P55" s="4"/>
    </row>
    <row r="56" spans="1:17" ht="15.75" x14ac:dyDescent="0.25">
      <c r="A56" s="1">
        <v>2028</v>
      </c>
      <c r="B56" s="1">
        <v>2</v>
      </c>
      <c r="C56" s="3">
        <v>46844</v>
      </c>
      <c r="D56" s="3">
        <v>46934</v>
      </c>
      <c r="E56" s="25">
        <v>0</v>
      </c>
      <c r="F56" s="21"/>
      <c r="G56" s="21">
        <f t="shared" si="25"/>
        <v>420000</v>
      </c>
      <c r="H56" s="21">
        <f t="shared" si="26"/>
        <v>0</v>
      </c>
      <c r="I56" s="28">
        <f t="shared" ref="I56:I57" si="31">H56/G56</f>
        <v>0</v>
      </c>
      <c r="J56" s="13">
        <v>0</v>
      </c>
      <c r="K56" s="5"/>
      <c r="L56" s="5">
        <f t="shared" si="30"/>
        <v>80000.000000000015</v>
      </c>
      <c r="M56" s="5">
        <f t="shared" si="27"/>
        <v>3045</v>
      </c>
      <c r="N56" s="19">
        <f t="shared" si="28"/>
        <v>3.8062499999999992E-2</v>
      </c>
      <c r="O56" s="17"/>
      <c r="P56" s="4"/>
    </row>
    <row r="57" spans="1:17" ht="15.75" x14ac:dyDescent="0.25">
      <c r="A57" s="1">
        <v>2028</v>
      </c>
      <c r="B57" s="1">
        <v>3</v>
      </c>
      <c r="C57" s="3">
        <v>46935</v>
      </c>
      <c r="D57" s="3">
        <v>47026</v>
      </c>
      <c r="E57" s="25">
        <v>0</v>
      </c>
      <c r="F57" s="21"/>
      <c r="G57" s="21">
        <f t="shared" si="25"/>
        <v>420000</v>
      </c>
      <c r="H57" s="21">
        <f>SUM(H56+F57)</f>
        <v>0</v>
      </c>
      <c r="I57" s="28">
        <f t="shared" si="31"/>
        <v>0</v>
      </c>
      <c r="J57" s="13">
        <v>0</v>
      </c>
      <c r="K57" s="18"/>
      <c r="L57" s="18">
        <f t="shared" si="30"/>
        <v>80000.000000000015</v>
      </c>
      <c r="M57" s="18">
        <f t="shared" si="27"/>
        <v>3045</v>
      </c>
      <c r="N57" s="19">
        <f t="shared" si="28"/>
        <v>3.8062499999999992E-2</v>
      </c>
      <c r="O57" s="17"/>
      <c r="P57" s="4"/>
    </row>
    <row r="58" spans="1:17" ht="15.75" thickBot="1" x14ac:dyDescent="0.3">
      <c r="A58" s="40" t="s">
        <v>12</v>
      </c>
      <c r="B58" s="40"/>
      <c r="C58" s="40"/>
      <c r="D58" s="41"/>
      <c r="E58" s="42">
        <v>420000</v>
      </c>
      <c r="F58" s="38">
        <f>SUM(F34:F57)</f>
        <v>0</v>
      </c>
      <c r="G58" s="38">
        <f>G57</f>
        <v>420000</v>
      </c>
      <c r="H58" s="39">
        <f>H57</f>
        <v>0</v>
      </c>
      <c r="I58" s="49">
        <f>H58/G58</f>
        <v>0</v>
      </c>
      <c r="J58" s="43">
        <v>80000</v>
      </c>
      <c r="K58" s="50">
        <f>SUM(K34:K57)</f>
        <v>3045</v>
      </c>
      <c r="L58" s="44">
        <f>L57</f>
        <v>80000.000000000015</v>
      </c>
      <c r="M58" s="45">
        <f>M57</f>
        <v>3045</v>
      </c>
      <c r="N58" s="46">
        <f>M58/L58</f>
        <v>3.8062499999999992E-2</v>
      </c>
      <c r="O58" s="47">
        <f>SUM(O34:O57)</f>
        <v>10</v>
      </c>
      <c r="P58" s="47">
        <f>SUM(P34:P57)</f>
        <v>0</v>
      </c>
      <c r="Q58" s="37"/>
    </row>
    <row r="59" spans="1:17" ht="15.75" thickTop="1" x14ac:dyDescent="0.25"/>
  </sheetData>
  <mergeCells count="8">
    <mergeCell ref="A32:D32"/>
    <mergeCell ref="E32:I32"/>
    <mergeCell ref="J32:N32"/>
    <mergeCell ref="A1:P1"/>
    <mergeCell ref="A2:D2"/>
    <mergeCell ref="E2:I2"/>
    <mergeCell ref="J2:N2"/>
    <mergeCell ref="A31:P3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BAC6-14BD-446F-87A5-EDFF2D8B9348}">
  <dimension ref="A1:U539"/>
  <sheetViews>
    <sheetView zoomScale="80" zoomScaleNormal="80" workbookViewId="0">
      <selection activeCell="M10" sqref="M10"/>
    </sheetView>
  </sheetViews>
  <sheetFormatPr defaultRowHeight="15" x14ac:dyDescent="0.25"/>
  <cols>
    <col min="3" max="3" width="11.7109375" bestFit="1" customWidth="1"/>
    <col min="4" max="4" width="13" bestFit="1" customWidth="1"/>
    <col min="5" max="5" width="15.140625" bestFit="1" customWidth="1"/>
    <col min="7" max="7" width="13.42578125" bestFit="1" customWidth="1"/>
    <col min="9" max="9" width="9" bestFit="1" customWidth="1"/>
    <col min="10" max="10" width="12.7109375" bestFit="1" customWidth="1"/>
    <col min="11" max="13" width="11.28515625" bestFit="1" customWidth="1"/>
    <col min="15" max="15" width="14.85546875" customWidth="1"/>
    <col min="16" max="16" width="16" customWidth="1"/>
    <col min="17" max="17" width="14.28515625" customWidth="1"/>
    <col min="18" max="18" width="13.140625" customWidth="1"/>
    <col min="19" max="19" width="14" customWidth="1"/>
    <col min="20" max="20" width="14.140625" customWidth="1"/>
  </cols>
  <sheetData>
    <row r="1" spans="1:20" x14ac:dyDescent="0.25">
      <c r="A1" s="190" t="s">
        <v>113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0" ht="15.75" thickBot="1" x14ac:dyDescent="0.3">
      <c r="A2" s="170" t="s">
        <v>0</v>
      </c>
      <c r="B2" s="171"/>
      <c r="C2" s="171"/>
      <c r="D2" s="171"/>
      <c r="E2" s="172" t="s">
        <v>109</v>
      </c>
      <c r="F2" s="172"/>
      <c r="G2" s="172"/>
      <c r="H2" s="172"/>
      <c r="I2" s="173"/>
      <c r="J2" s="174" t="s">
        <v>110</v>
      </c>
      <c r="K2" s="175"/>
      <c r="L2" s="175"/>
      <c r="M2" s="175"/>
      <c r="N2" s="176"/>
      <c r="O2" s="14"/>
      <c r="P2" s="7"/>
      <c r="Q2" s="185" t="s">
        <v>77</v>
      </c>
      <c r="R2" s="185"/>
      <c r="S2" s="185"/>
      <c r="T2" s="185"/>
    </row>
    <row r="3" spans="1:20" ht="120.75" thickTop="1" x14ac:dyDescent="0.25">
      <c r="A3" s="9" t="s">
        <v>1</v>
      </c>
      <c r="B3" s="9" t="s">
        <v>2</v>
      </c>
      <c r="C3" s="9" t="s">
        <v>3</v>
      </c>
      <c r="D3" s="11" t="s">
        <v>9</v>
      </c>
      <c r="E3" s="29" t="s">
        <v>4</v>
      </c>
      <c r="F3" s="23" t="s">
        <v>6</v>
      </c>
      <c r="G3" s="23" t="s">
        <v>5</v>
      </c>
      <c r="H3" s="23" t="s">
        <v>7</v>
      </c>
      <c r="I3" s="26" t="s">
        <v>8</v>
      </c>
      <c r="J3" s="29" t="s">
        <v>4</v>
      </c>
      <c r="K3" s="30" t="s">
        <v>6</v>
      </c>
      <c r="L3" s="30" t="s">
        <v>5</v>
      </c>
      <c r="M3" s="30" t="s">
        <v>7</v>
      </c>
      <c r="N3" s="31" t="s">
        <v>8</v>
      </c>
      <c r="O3" s="113" t="s">
        <v>103</v>
      </c>
      <c r="P3" s="113" t="s">
        <v>104</v>
      </c>
      <c r="Q3" s="113" t="s">
        <v>105</v>
      </c>
      <c r="R3" s="113" t="s">
        <v>106</v>
      </c>
      <c r="S3" s="113" t="s">
        <v>107</v>
      </c>
      <c r="T3" s="113" t="s">
        <v>108</v>
      </c>
    </row>
    <row r="4" spans="1:20" ht="15.75" x14ac:dyDescent="0.25">
      <c r="A4" s="68">
        <v>2022</v>
      </c>
      <c r="B4" s="68">
        <v>4</v>
      </c>
      <c r="C4" s="69">
        <v>44835</v>
      </c>
      <c r="D4" s="69">
        <v>44926</v>
      </c>
      <c r="E4" s="70"/>
      <c r="F4" s="70"/>
      <c r="G4" s="70"/>
      <c r="H4" s="70"/>
      <c r="I4" s="71"/>
      <c r="J4" s="70"/>
      <c r="K4" s="70"/>
      <c r="L4" s="70"/>
      <c r="M4" s="70"/>
      <c r="N4" s="71"/>
      <c r="O4" s="72"/>
      <c r="P4" s="73"/>
      <c r="Q4" s="102"/>
      <c r="R4" s="102"/>
      <c r="S4" s="102"/>
      <c r="T4" s="102"/>
    </row>
    <row r="5" spans="1:20" ht="15.75" x14ac:dyDescent="0.25">
      <c r="A5" s="68">
        <v>2023</v>
      </c>
      <c r="B5" s="68">
        <v>1</v>
      </c>
      <c r="C5" s="69">
        <v>44927</v>
      </c>
      <c r="D5" s="69">
        <v>45016</v>
      </c>
      <c r="E5" s="70"/>
      <c r="F5" s="70"/>
      <c r="G5" s="70"/>
      <c r="H5" s="70"/>
      <c r="I5" s="71"/>
      <c r="J5" s="70"/>
      <c r="K5" s="70"/>
      <c r="L5" s="70"/>
      <c r="M5" s="70"/>
      <c r="N5" s="71"/>
      <c r="O5" s="72"/>
      <c r="P5" s="73"/>
      <c r="Q5" s="102"/>
      <c r="R5" s="102"/>
      <c r="S5" s="102"/>
      <c r="T5" s="102"/>
    </row>
    <row r="6" spans="1:20" ht="15.75" x14ac:dyDescent="0.25">
      <c r="A6" s="115">
        <v>2023</v>
      </c>
      <c r="B6" s="115">
        <v>2</v>
      </c>
      <c r="C6" s="116">
        <v>45017</v>
      </c>
      <c r="D6" s="116">
        <v>45107</v>
      </c>
      <c r="E6" s="126">
        <v>0</v>
      </c>
      <c r="F6" s="118">
        <v>0</v>
      </c>
      <c r="G6" s="118">
        <f>E6</f>
        <v>0</v>
      </c>
      <c r="H6" s="118">
        <f>SUM(F6+0)</f>
        <v>0</v>
      </c>
      <c r="I6" s="127"/>
      <c r="J6" s="128">
        <v>0</v>
      </c>
      <c r="K6" s="129">
        <v>0</v>
      </c>
      <c r="L6" s="130">
        <f>J6</f>
        <v>0</v>
      </c>
      <c r="M6" s="129">
        <f>SUM(K6+0)</f>
        <v>0</v>
      </c>
      <c r="N6" s="131">
        <v>0</v>
      </c>
      <c r="O6" s="135"/>
      <c r="P6" s="133"/>
      <c r="Q6" s="114"/>
      <c r="R6" s="114"/>
      <c r="S6" s="114"/>
      <c r="T6" s="114"/>
    </row>
    <row r="7" spans="1:20" ht="15.75" x14ac:dyDescent="0.25">
      <c r="A7" s="68">
        <v>2023</v>
      </c>
      <c r="B7" s="68">
        <v>3</v>
      </c>
      <c r="C7" s="69">
        <v>45108</v>
      </c>
      <c r="D7" s="69">
        <v>45199</v>
      </c>
      <c r="E7" s="79"/>
      <c r="F7" s="80"/>
      <c r="G7" s="80">
        <f t="shared" ref="G7:G8" si="0">G6+E7</f>
        <v>0</v>
      </c>
      <c r="H7" s="80">
        <f t="shared" ref="H7:H11" si="1">SUM(H6+F7)</f>
        <v>0</v>
      </c>
      <c r="I7" s="81">
        <v>0</v>
      </c>
      <c r="J7" s="82"/>
      <c r="K7" s="83"/>
      <c r="L7" s="83">
        <f>L6+J7</f>
        <v>0</v>
      </c>
      <c r="M7" s="83">
        <f>SUM(M6+K7)</f>
        <v>0</v>
      </c>
      <c r="N7" s="158">
        <v>0</v>
      </c>
      <c r="O7" s="159">
        <v>0</v>
      </c>
      <c r="P7" s="72">
        <v>0</v>
      </c>
      <c r="Q7" s="102">
        <f t="shared" ref="Q7:Q19" si="2">O7</f>
        <v>0</v>
      </c>
      <c r="R7" s="102">
        <v>0</v>
      </c>
      <c r="S7" s="102">
        <v>0</v>
      </c>
      <c r="T7" s="102">
        <v>0</v>
      </c>
    </row>
    <row r="8" spans="1:20" ht="15.75" x14ac:dyDescent="0.25">
      <c r="A8" s="68">
        <v>2023</v>
      </c>
      <c r="B8" s="68">
        <v>4</v>
      </c>
      <c r="C8" s="69">
        <v>45200</v>
      </c>
      <c r="D8" s="69">
        <v>45291</v>
      </c>
      <c r="E8" s="79">
        <f>$E$28/8</f>
        <v>12125</v>
      </c>
      <c r="F8" s="80">
        <v>0</v>
      </c>
      <c r="G8" s="80">
        <f t="shared" si="0"/>
        <v>12125</v>
      </c>
      <c r="H8" s="80">
        <f t="shared" si="1"/>
        <v>0</v>
      </c>
      <c r="I8" s="81">
        <f t="shared" ref="I8:I24" si="3">H8/G8</f>
        <v>0</v>
      </c>
      <c r="J8" s="82">
        <f>$J$28/8</f>
        <v>375</v>
      </c>
      <c r="K8" s="83">
        <v>0</v>
      </c>
      <c r="L8" s="83">
        <f t="shared" ref="L8:L11" si="4">L7+J8</f>
        <v>375</v>
      </c>
      <c r="M8" s="83">
        <f t="shared" ref="M8:M10" si="5">SUM(M7+K8)</f>
        <v>0</v>
      </c>
      <c r="N8" s="158">
        <f t="shared" ref="N8:N11" si="6">M8/L8</f>
        <v>0</v>
      </c>
      <c r="O8" s="159">
        <v>0</v>
      </c>
      <c r="P8" s="72">
        <v>0</v>
      </c>
      <c r="Q8" s="102">
        <f t="shared" si="2"/>
        <v>0</v>
      </c>
      <c r="R8" s="102">
        <v>0</v>
      </c>
      <c r="S8" s="102">
        <v>0</v>
      </c>
      <c r="T8" s="102">
        <v>0</v>
      </c>
    </row>
    <row r="9" spans="1:20" ht="15.75" x14ac:dyDescent="0.25">
      <c r="A9" s="68">
        <v>2024</v>
      </c>
      <c r="B9" s="68">
        <v>1</v>
      </c>
      <c r="C9" s="69">
        <v>45292</v>
      </c>
      <c r="D9" s="69">
        <v>45382</v>
      </c>
      <c r="E9" s="79">
        <f t="shared" ref="E9:E15" si="7">$E$28/8</f>
        <v>12125</v>
      </c>
      <c r="F9" s="80">
        <v>0</v>
      </c>
      <c r="G9" s="80">
        <f>G8+E9</f>
        <v>24250</v>
      </c>
      <c r="H9" s="80">
        <f t="shared" si="1"/>
        <v>0</v>
      </c>
      <c r="I9" s="81">
        <f t="shared" si="3"/>
        <v>0</v>
      </c>
      <c r="J9" s="82">
        <f t="shared" ref="J9:J15" si="8">$J$28/8</f>
        <v>375</v>
      </c>
      <c r="K9" s="83">
        <v>0</v>
      </c>
      <c r="L9" s="83">
        <f t="shared" si="4"/>
        <v>750</v>
      </c>
      <c r="M9" s="83">
        <f t="shared" si="5"/>
        <v>0</v>
      </c>
      <c r="N9" s="158">
        <f t="shared" si="6"/>
        <v>0</v>
      </c>
      <c r="O9" s="159">
        <v>0</v>
      </c>
      <c r="P9" s="72">
        <v>0</v>
      </c>
      <c r="Q9" s="102">
        <f t="shared" si="2"/>
        <v>0</v>
      </c>
      <c r="R9" s="102">
        <v>0</v>
      </c>
      <c r="S9" s="102">
        <v>0</v>
      </c>
      <c r="T9" s="102">
        <v>0</v>
      </c>
    </row>
    <row r="10" spans="1:20" ht="15.75" x14ac:dyDescent="0.25">
      <c r="A10" s="68">
        <v>2024</v>
      </c>
      <c r="B10" s="68">
        <v>2</v>
      </c>
      <c r="C10" s="69">
        <v>45383</v>
      </c>
      <c r="D10" s="69">
        <v>45473</v>
      </c>
      <c r="E10" s="79">
        <f t="shared" si="7"/>
        <v>12125</v>
      </c>
      <c r="F10" s="80">
        <v>0</v>
      </c>
      <c r="G10" s="80">
        <f t="shared" ref="G10:G11" si="9">G9+E10</f>
        <v>36375</v>
      </c>
      <c r="H10" s="80">
        <f t="shared" si="1"/>
        <v>0</v>
      </c>
      <c r="I10" s="81">
        <f t="shared" si="3"/>
        <v>0</v>
      </c>
      <c r="J10" s="82">
        <f t="shared" si="8"/>
        <v>375</v>
      </c>
      <c r="K10" s="83">
        <v>0</v>
      </c>
      <c r="L10" s="83">
        <f t="shared" si="4"/>
        <v>1125</v>
      </c>
      <c r="M10" s="83">
        <f t="shared" si="5"/>
        <v>0</v>
      </c>
      <c r="N10" s="158">
        <f t="shared" si="6"/>
        <v>0</v>
      </c>
      <c r="O10" s="159">
        <v>0</v>
      </c>
      <c r="P10" s="72">
        <v>0</v>
      </c>
      <c r="Q10" s="102">
        <f t="shared" si="2"/>
        <v>0</v>
      </c>
      <c r="R10" s="102">
        <v>0</v>
      </c>
      <c r="S10" s="102">
        <v>0</v>
      </c>
      <c r="T10" s="102">
        <v>0</v>
      </c>
    </row>
    <row r="11" spans="1:20" ht="15.75" x14ac:dyDescent="0.25">
      <c r="A11" s="68">
        <v>2024</v>
      </c>
      <c r="B11" s="68">
        <v>3</v>
      </c>
      <c r="C11" s="69">
        <v>45474</v>
      </c>
      <c r="D11" s="69">
        <v>45565</v>
      </c>
      <c r="E11" s="79">
        <f t="shared" si="7"/>
        <v>12125</v>
      </c>
      <c r="F11" s="80">
        <v>0</v>
      </c>
      <c r="G11" s="80">
        <f t="shared" si="9"/>
        <v>48500</v>
      </c>
      <c r="H11" s="80">
        <f t="shared" si="1"/>
        <v>0</v>
      </c>
      <c r="I11" s="81">
        <f t="shared" si="3"/>
        <v>0</v>
      </c>
      <c r="J11" s="82">
        <f t="shared" si="8"/>
        <v>375</v>
      </c>
      <c r="K11" s="83">
        <v>0</v>
      </c>
      <c r="L11" s="83">
        <f t="shared" si="4"/>
        <v>1500</v>
      </c>
      <c r="M11" s="83">
        <f>SUM(M10+K11)</f>
        <v>0</v>
      </c>
      <c r="N11" s="158">
        <f t="shared" si="6"/>
        <v>0</v>
      </c>
      <c r="O11" s="159">
        <v>0</v>
      </c>
      <c r="P11" s="72">
        <v>0</v>
      </c>
      <c r="Q11" s="102">
        <f t="shared" si="2"/>
        <v>0</v>
      </c>
      <c r="R11" s="102">
        <v>0</v>
      </c>
      <c r="S11" s="102">
        <v>0</v>
      </c>
      <c r="T11" s="102">
        <v>0</v>
      </c>
    </row>
    <row r="12" spans="1:20" ht="15.75" x14ac:dyDescent="0.25">
      <c r="A12" s="1">
        <v>2024</v>
      </c>
      <c r="B12" s="1">
        <v>4</v>
      </c>
      <c r="C12" s="3">
        <v>45566</v>
      </c>
      <c r="D12" s="3">
        <v>45657</v>
      </c>
      <c r="E12" s="24">
        <f t="shared" si="7"/>
        <v>12125</v>
      </c>
      <c r="F12" s="20"/>
      <c r="G12" s="20">
        <f>G11+E12</f>
        <v>60625</v>
      </c>
      <c r="H12" s="20">
        <f>SUM(H11+F12)</f>
        <v>0</v>
      </c>
      <c r="I12" s="27">
        <f t="shared" si="3"/>
        <v>0</v>
      </c>
      <c r="J12" s="12">
        <f t="shared" si="8"/>
        <v>375</v>
      </c>
      <c r="K12" s="8"/>
      <c r="L12" s="8">
        <f>L11+J12</f>
        <v>1875</v>
      </c>
      <c r="M12" s="8">
        <f>SUM(M11+K12)</f>
        <v>0</v>
      </c>
      <c r="N12" s="77">
        <f>M12/L12</f>
        <v>0</v>
      </c>
      <c r="O12" s="78">
        <v>0</v>
      </c>
      <c r="P12" s="16"/>
      <c r="Q12" s="101">
        <f t="shared" si="2"/>
        <v>0</v>
      </c>
      <c r="R12" s="101"/>
      <c r="S12" s="101">
        <v>0</v>
      </c>
      <c r="T12" s="101"/>
    </row>
    <row r="13" spans="1:20" ht="15.75" x14ac:dyDescent="0.25">
      <c r="A13" s="1">
        <v>2025</v>
      </c>
      <c r="B13" s="1">
        <v>1</v>
      </c>
      <c r="C13" s="3">
        <v>45658</v>
      </c>
      <c r="D13" s="3">
        <v>45747</v>
      </c>
      <c r="E13" s="24">
        <f t="shared" si="7"/>
        <v>12125</v>
      </c>
      <c r="F13" s="20"/>
      <c r="G13" s="20">
        <f t="shared" ref="G13:G27" si="10">G12+E13</f>
        <v>72750</v>
      </c>
      <c r="H13" s="20">
        <f t="shared" ref="H13:H26" si="11">SUM(H12+F13)</f>
        <v>0</v>
      </c>
      <c r="I13" s="27">
        <f t="shared" si="3"/>
        <v>0</v>
      </c>
      <c r="J13" s="12">
        <f t="shared" si="8"/>
        <v>375</v>
      </c>
      <c r="K13" s="8"/>
      <c r="L13" s="8">
        <f>L12+J13</f>
        <v>2250</v>
      </c>
      <c r="M13" s="8">
        <f t="shared" ref="M13:M27" si="12">SUM(M12+K13)</f>
        <v>0</v>
      </c>
      <c r="N13" s="77">
        <f t="shared" ref="N13:N27" si="13">M13/L13</f>
        <v>0</v>
      </c>
      <c r="O13" s="78">
        <v>0</v>
      </c>
      <c r="P13" s="16"/>
      <c r="Q13" s="101">
        <f t="shared" si="2"/>
        <v>0</v>
      </c>
      <c r="R13" s="101"/>
      <c r="S13" s="101">
        <v>0</v>
      </c>
      <c r="T13" s="101"/>
    </row>
    <row r="14" spans="1:20" ht="15.75" x14ac:dyDescent="0.25">
      <c r="A14" s="1">
        <v>2025</v>
      </c>
      <c r="B14" s="1">
        <v>2</v>
      </c>
      <c r="C14" s="3">
        <v>45748</v>
      </c>
      <c r="D14" s="3">
        <v>45838</v>
      </c>
      <c r="E14" s="24">
        <f t="shared" si="7"/>
        <v>12125</v>
      </c>
      <c r="F14" s="20"/>
      <c r="G14" s="20">
        <f t="shared" si="10"/>
        <v>84875</v>
      </c>
      <c r="H14" s="20">
        <f t="shared" si="11"/>
        <v>0</v>
      </c>
      <c r="I14" s="27">
        <f t="shared" si="3"/>
        <v>0</v>
      </c>
      <c r="J14" s="12">
        <f t="shared" si="8"/>
        <v>375</v>
      </c>
      <c r="K14" s="8"/>
      <c r="L14" s="8">
        <f t="shared" ref="L14" si="14">L13+J14</f>
        <v>2625</v>
      </c>
      <c r="M14" s="8">
        <f t="shared" si="12"/>
        <v>0</v>
      </c>
      <c r="N14" s="77">
        <f t="shared" si="13"/>
        <v>0</v>
      </c>
      <c r="O14" s="78">
        <v>0</v>
      </c>
      <c r="P14" s="16"/>
      <c r="Q14" s="101">
        <f t="shared" si="2"/>
        <v>0</v>
      </c>
      <c r="R14" s="101"/>
      <c r="S14" s="101">
        <v>0</v>
      </c>
      <c r="T14" s="101"/>
    </row>
    <row r="15" spans="1:20" ht="15.75" x14ac:dyDescent="0.25">
      <c r="A15" s="1">
        <v>2025</v>
      </c>
      <c r="B15" s="1">
        <v>3</v>
      </c>
      <c r="C15" s="3">
        <v>45839</v>
      </c>
      <c r="D15" s="3">
        <v>45930</v>
      </c>
      <c r="E15" s="24">
        <f t="shared" si="7"/>
        <v>12125</v>
      </c>
      <c r="F15" s="20"/>
      <c r="G15" s="20">
        <f t="shared" si="10"/>
        <v>97000</v>
      </c>
      <c r="H15" s="20">
        <f t="shared" si="11"/>
        <v>0</v>
      </c>
      <c r="I15" s="27">
        <f t="shared" si="3"/>
        <v>0</v>
      </c>
      <c r="J15" s="12">
        <f t="shared" si="8"/>
        <v>375</v>
      </c>
      <c r="K15" s="8"/>
      <c r="L15" s="8">
        <f>L14+J15</f>
        <v>3000</v>
      </c>
      <c r="M15" s="8">
        <f t="shared" si="12"/>
        <v>0</v>
      </c>
      <c r="N15" s="77">
        <f t="shared" si="13"/>
        <v>0</v>
      </c>
      <c r="O15" s="78">
        <v>1</v>
      </c>
      <c r="P15" s="16"/>
      <c r="Q15" s="101">
        <f t="shared" si="2"/>
        <v>1</v>
      </c>
      <c r="R15" s="101"/>
      <c r="S15" s="101">
        <v>660</v>
      </c>
      <c r="T15" s="101"/>
    </row>
    <row r="16" spans="1:20" ht="15.75" x14ac:dyDescent="0.25">
      <c r="A16" s="1">
        <v>2025</v>
      </c>
      <c r="B16" s="1">
        <v>4</v>
      </c>
      <c r="C16" s="3">
        <v>45931</v>
      </c>
      <c r="D16" s="3">
        <v>46022</v>
      </c>
      <c r="E16" s="24">
        <f t="shared" ref="E16:E18" si="15">$E$21/11</f>
        <v>0</v>
      </c>
      <c r="F16" s="20"/>
      <c r="G16" s="20">
        <f t="shared" si="10"/>
        <v>97000</v>
      </c>
      <c r="H16" s="20">
        <f t="shared" si="11"/>
        <v>0</v>
      </c>
      <c r="I16" s="27">
        <f t="shared" si="3"/>
        <v>0</v>
      </c>
      <c r="J16" s="12">
        <f t="shared" ref="J16:J18" si="16">$J$21/11</f>
        <v>0</v>
      </c>
      <c r="K16" s="8"/>
      <c r="L16" s="8">
        <f t="shared" ref="L16:L27" si="17">L15+J16</f>
        <v>3000</v>
      </c>
      <c r="M16" s="8">
        <f t="shared" si="12"/>
        <v>0</v>
      </c>
      <c r="N16" s="77">
        <f t="shared" si="13"/>
        <v>0</v>
      </c>
      <c r="O16" s="78"/>
      <c r="P16" s="16"/>
      <c r="Q16" s="101">
        <f t="shared" si="2"/>
        <v>0</v>
      </c>
      <c r="R16" s="101"/>
      <c r="S16" s="101"/>
      <c r="T16" s="101"/>
    </row>
    <row r="17" spans="1:20" ht="15.75" x14ac:dyDescent="0.25">
      <c r="A17" s="1">
        <v>2026</v>
      </c>
      <c r="B17" s="1">
        <v>1</v>
      </c>
      <c r="C17" s="3">
        <v>46023</v>
      </c>
      <c r="D17" s="3">
        <v>46112</v>
      </c>
      <c r="E17" s="24">
        <f t="shared" si="15"/>
        <v>0</v>
      </c>
      <c r="F17" s="20"/>
      <c r="G17" s="20">
        <f t="shared" si="10"/>
        <v>97000</v>
      </c>
      <c r="H17" s="20">
        <f t="shared" si="11"/>
        <v>0</v>
      </c>
      <c r="I17" s="27">
        <f t="shared" si="3"/>
        <v>0</v>
      </c>
      <c r="J17" s="12">
        <f t="shared" si="16"/>
        <v>0</v>
      </c>
      <c r="K17" s="8"/>
      <c r="L17" s="8">
        <f t="shared" si="17"/>
        <v>3000</v>
      </c>
      <c r="M17" s="8">
        <f t="shared" si="12"/>
        <v>0</v>
      </c>
      <c r="N17" s="77">
        <f t="shared" si="13"/>
        <v>0</v>
      </c>
      <c r="O17" s="78"/>
      <c r="P17" s="16"/>
      <c r="Q17" s="101">
        <f t="shared" si="2"/>
        <v>0</v>
      </c>
      <c r="R17" s="101"/>
      <c r="S17" s="101"/>
      <c r="T17" s="101"/>
    </row>
    <row r="18" spans="1:20" ht="15.75" x14ac:dyDescent="0.25">
      <c r="A18" s="1">
        <v>2026</v>
      </c>
      <c r="B18" s="1">
        <v>2</v>
      </c>
      <c r="C18" s="3">
        <v>46113</v>
      </c>
      <c r="D18" s="3">
        <v>46203</v>
      </c>
      <c r="E18" s="24">
        <f t="shared" si="15"/>
        <v>0</v>
      </c>
      <c r="F18" s="20"/>
      <c r="G18" s="20">
        <f t="shared" si="10"/>
        <v>97000</v>
      </c>
      <c r="H18" s="20">
        <f t="shared" si="11"/>
        <v>0</v>
      </c>
      <c r="I18" s="27">
        <f t="shared" si="3"/>
        <v>0</v>
      </c>
      <c r="J18" s="12">
        <f t="shared" si="16"/>
        <v>0</v>
      </c>
      <c r="K18" s="8"/>
      <c r="L18" s="8">
        <f t="shared" si="17"/>
        <v>3000</v>
      </c>
      <c r="M18" s="8">
        <f t="shared" si="12"/>
        <v>0</v>
      </c>
      <c r="N18" s="77">
        <f t="shared" si="13"/>
        <v>0</v>
      </c>
      <c r="O18" s="78"/>
      <c r="P18" s="16"/>
      <c r="Q18" s="101">
        <f t="shared" si="2"/>
        <v>0</v>
      </c>
      <c r="R18" s="101"/>
      <c r="S18" s="101"/>
      <c r="T18" s="101"/>
    </row>
    <row r="19" spans="1:20" ht="15.75" x14ac:dyDescent="0.25">
      <c r="A19" s="1">
        <v>2026</v>
      </c>
      <c r="B19" s="1">
        <v>3</v>
      </c>
      <c r="C19" s="3">
        <v>46204</v>
      </c>
      <c r="D19" s="3">
        <v>46295</v>
      </c>
      <c r="E19" s="25">
        <v>0</v>
      </c>
      <c r="F19" s="21"/>
      <c r="G19" s="21">
        <f t="shared" si="10"/>
        <v>97000</v>
      </c>
      <c r="H19" s="21">
        <f t="shared" si="11"/>
        <v>0</v>
      </c>
      <c r="I19" s="28">
        <f t="shared" si="3"/>
        <v>0</v>
      </c>
      <c r="J19" s="13">
        <v>0</v>
      </c>
      <c r="K19" s="5"/>
      <c r="L19" s="5">
        <f t="shared" si="17"/>
        <v>3000</v>
      </c>
      <c r="M19" s="5">
        <f t="shared" si="12"/>
        <v>0</v>
      </c>
      <c r="N19" s="19">
        <f t="shared" si="13"/>
        <v>0</v>
      </c>
      <c r="O19" s="76"/>
      <c r="P19" s="4"/>
      <c r="Q19" s="101">
        <f t="shared" si="2"/>
        <v>0</v>
      </c>
      <c r="R19" s="101"/>
      <c r="S19" s="101"/>
      <c r="T19" s="101"/>
    </row>
    <row r="20" spans="1:20" ht="15.75" x14ac:dyDescent="0.25">
      <c r="A20" s="1">
        <v>2026</v>
      </c>
      <c r="B20" s="1">
        <v>4</v>
      </c>
      <c r="C20" s="3">
        <v>46296</v>
      </c>
      <c r="D20" s="3">
        <v>46387</v>
      </c>
      <c r="E20" s="25">
        <v>0</v>
      </c>
      <c r="F20" s="21"/>
      <c r="G20" s="21">
        <f t="shared" si="10"/>
        <v>97000</v>
      </c>
      <c r="H20" s="21">
        <f t="shared" si="11"/>
        <v>0</v>
      </c>
      <c r="I20" s="28">
        <f t="shared" si="3"/>
        <v>0</v>
      </c>
      <c r="J20" s="13">
        <v>0</v>
      </c>
      <c r="K20" s="5"/>
      <c r="L20" s="5">
        <f t="shared" si="17"/>
        <v>3000</v>
      </c>
      <c r="M20" s="5">
        <f t="shared" si="12"/>
        <v>0</v>
      </c>
      <c r="N20" s="19">
        <f t="shared" si="13"/>
        <v>0</v>
      </c>
      <c r="O20" s="17"/>
      <c r="P20" s="4"/>
      <c r="Q20" s="101">
        <f t="shared" ref="Q20:R28" si="18">O20</f>
        <v>0</v>
      </c>
      <c r="R20" s="101"/>
      <c r="S20" s="101"/>
      <c r="T20" s="101"/>
    </row>
    <row r="21" spans="1:20" ht="15.75" x14ac:dyDescent="0.25">
      <c r="A21" s="1">
        <v>2027</v>
      </c>
      <c r="B21" s="1">
        <v>1</v>
      </c>
      <c r="C21" s="3">
        <v>46388</v>
      </c>
      <c r="D21" s="3">
        <v>46477</v>
      </c>
      <c r="E21" s="25">
        <v>0</v>
      </c>
      <c r="F21" s="21"/>
      <c r="G21" s="21">
        <f t="shared" si="10"/>
        <v>97000</v>
      </c>
      <c r="H21" s="21">
        <f t="shared" si="11"/>
        <v>0</v>
      </c>
      <c r="I21" s="28">
        <f t="shared" si="3"/>
        <v>0</v>
      </c>
      <c r="J21" s="13">
        <v>0</v>
      </c>
      <c r="K21" s="5"/>
      <c r="L21" s="5">
        <f t="shared" si="17"/>
        <v>3000</v>
      </c>
      <c r="M21" s="5">
        <f t="shared" si="12"/>
        <v>0</v>
      </c>
      <c r="N21" s="19">
        <f t="shared" si="13"/>
        <v>0</v>
      </c>
      <c r="O21" s="17"/>
      <c r="P21" s="4"/>
      <c r="Q21" s="101">
        <f t="shared" si="18"/>
        <v>0</v>
      </c>
      <c r="R21" s="101"/>
      <c r="S21" s="101"/>
      <c r="T21" s="101"/>
    </row>
    <row r="22" spans="1:20" ht="15.75" x14ac:dyDescent="0.25">
      <c r="A22" s="1">
        <v>2027</v>
      </c>
      <c r="B22" s="1">
        <v>2</v>
      </c>
      <c r="C22" s="3">
        <v>46478</v>
      </c>
      <c r="D22" s="3">
        <v>46568</v>
      </c>
      <c r="E22" s="25">
        <v>0</v>
      </c>
      <c r="F22" s="21"/>
      <c r="G22" s="21">
        <f t="shared" si="10"/>
        <v>97000</v>
      </c>
      <c r="H22" s="21">
        <f t="shared" si="11"/>
        <v>0</v>
      </c>
      <c r="I22" s="28">
        <f t="shared" si="3"/>
        <v>0</v>
      </c>
      <c r="J22" s="13">
        <v>0</v>
      </c>
      <c r="K22" s="5"/>
      <c r="L22" s="5">
        <f t="shared" si="17"/>
        <v>3000</v>
      </c>
      <c r="M22" s="5">
        <f t="shared" si="12"/>
        <v>0</v>
      </c>
      <c r="N22" s="19">
        <f t="shared" si="13"/>
        <v>0</v>
      </c>
      <c r="O22" s="17"/>
      <c r="P22" s="4"/>
      <c r="Q22" s="101">
        <f t="shared" si="18"/>
        <v>0</v>
      </c>
      <c r="R22" s="101"/>
      <c r="S22" s="101"/>
      <c r="T22" s="101"/>
    </row>
    <row r="23" spans="1:20" ht="15.75" x14ac:dyDescent="0.25">
      <c r="A23" s="1">
        <v>2027</v>
      </c>
      <c r="B23" s="1">
        <v>3</v>
      </c>
      <c r="C23" s="3">
        <v>46569</v>
      </c>
      <c r="D23" s="3">
        <v>46660</v>
      </c>
      <c r="E23" s="25">
        <v>0</v>
      </c>
      <c r="F23" s="21"/>
      <c r="G23" s="21">
        <f t="shared" si="10"/>
        <v>97000</v>
      </c>
      <c r="H23" s="21">
        <f t="shared" si="11"/>
        <v>0</v>
      </c>
      <c r="I23" s="28">
        <f t="shared" si="3"/>
        <v>0</v>
      </c>
      <c r="J23" s="13">
        <v>0</v>
      </c>
      <c r="K23" s="5"/>
      <c r="L23" s="5">
        <f t="shared" si="17"/>
        <v>3000</v>
      </c>
      <c r="M23" s="5">
        <f t="shared" si="12"/>
        <v>0</v>
      </c>
      <c r="N23" s="19">
        <f t="shared" si="13"/>
        <v>0</v>
      </c>
      <c r="O23" s="17"/>
      <c r="P23" s="4"/>
      <c r="Q23" s="101">
        <f t="shared" si="18"/>
        <v>0</v>
      </c>
      <c r="R23" s="101"/>
      <c r="S23" s="101"/>
      <c r="T23" s="101"/>
    </row>
    <row r="24" spans="1:20" ht="15.75" x14ac:dyDescent="0.25">
      <c r="A24" s="1">
        <v>2027</v>
      </c>
      <c r="B24" s="1">
        <v>4</v>
      </c>
      <c r="C24" s="3">
        <v>46661</v>
      </c>
      <c r="D24" s="3">
        <v>46752</v>
      </c>
      <c r="E24" s="25">
        <v>0</v>
      </c>
      <c r="F24" s="21"/>
      <c r="G24" s="21">
        <f t="shared" si="10"/>
        <v>97000</v>
      </c>
      <c r="H24" s="21">
        <f t="shared" si="11"/>
        <v>0</v>
      </c>
      <c r="I24" s="28">
        <f t="shared" si="3"/>
        <v>0</v>
      </c>
      <c r="J24" s="13">
        <v>0</v>
      </c>
      <c r="K24" s="5"/>
      <c r="L24" s="5">
        <f t="shared" si="17"/>
        <v>3000</v>
      </c>
      <c r="M24" s="5">
        <f t="shared" si="12"/>
        <v>0</v>
      </c>
      <c r="N24" s="19">
        <f t="shared" si="13"/>
        <v>0</v>
      </c>
      <c r="O24" s="17"/>
      <c r="P24" s="4"/>
      <c r="Q24" s="101">
        <f t="shared" si="18"/>
        <v>0</v>
      </c>
      <c r="R24" s="101"/>
      <c r="S24" s="101"/>
      <c r="T24" s="101"/>
    </row>
    <row r="25" spans="1:20" ht="15.75" x14ac:dyDescent="0.25">
      <c r="A25" s="1">
        <v>2028</v>
      </c>
      <c r="B25" s="1">
        <v>1</v>
      </c>
      <c r="C25" s="3">
        <v>46753</v>
      </c>
      <c r="D25" s="3">
        <v>46843</v>
      </c>
      <c r="E25" s="25">
        <v>0</v>
      </c>
      <c r="F25" s="21"/>
      <c r="G25" s="21">
        <f t="shared" si="10"/>
        <v>97000</v>
      </c>
      <c r="H25" s="21">
        <f t="shared" si="11"/>
        <v>0</v>
      </c>
      <c r="I25" s="28">
        <f>H25/G25</f>
        <v>0</v>
      </c>
      <c r="J25" s="13">
        <v>0</v>
      </c>
      <c r="K25" s="5"/>
      <c r="L25" s="5">
        <f t="shared" si="17"/>
        <v>3000</v>
      </c>
      <c r="M25" s="5">
        <f t="shared" si="12"/>
        <v>0</v>
      </c>
      <c r="N25" s="19">
        <f t="shared" si="13"/>
        <v>0</v>
      </c>
      <c r="O25" s="17"/>
      <c r="P25" s="4"/>
      <c r="Q25" s="101">
        <f t="shared" si="18"/>
        <v>0</v>
      </c>
      <c r="R25" s="101"/>
      <c r="S25" s="101"/>
      <c r="T25" s="101"/>
    </row>
    <row r="26" spans="1:20" ht="15.75" x14ac:dyDescent="0.25">
      <c r="A26" s="1">
        <v>2028</v>
      </c>
      <c r="B26" s="1">
        <v>2</v>
      </c>
      <c r="C26" s="3">
        <v>46844</v>
      </c>
      <c r="D26" s="3">
        <v>46934</v>
      </c>
      <c r="E26" s="25">
        <v>0</v>
      </c>
      <c r="F26" s="21"/>
      <c r="G26" s="21">
        <f t="shared" si="10"/>
        <v>97000</v>
      </c>
      <c r="H26" s="21">
        <f t="shared" si="11"/>
        <v>0</v>
      </c>
      <c r="I26" s="28">
        <f t="shared" ref="I26:I27" si="19">H26/G26</f>
        <v>0</v>
      </c>
      <c r="J26" s="13">
        <v>0</v>
      </c>
      <c r="K26" s="5"/>
      <c r="L26" s="5">
        <f t="shared" si="17"/>
        <v>3000</v>
      </c>
      <c r="M26" s="5">
        <f t="shared" si="12"/>
        <v>0</v>
      </c>
      <c r="N26" s="19">
        <f t="shared" si="13"/>
        <v>0</v>
      </c>
      <c r="O26" s="17"/>
      <c r="P26" s="4"/>
      <c r="Q26" s="101">
        <f t="shared" si="18"/>
        <v>0</v>
      </c>
      <c r="R26" s="101"/>
      <c r="S26" s="101"/>
      <c r="T26" s="101"/>
    </row>
    <row r="27" spans="1:20" ht="15.75" x14ac:dyDescent="0.25">
      <c r="A27" s="1">
        <v>2028</v>
      </c>
      <c r="B27" s="1">
        <v>3</v>
      </c>
      <c r="C27" s="3">
        <v>46935</v>
      </c>
      <c r="D27" s="3">
        <v>47026</v>
      </c>
      <c r="E27" s="25">
        <v>0</v>
      </c>
      <c r="F27" s="21"/>
      <c r="G27" s="21">
        <f t="shared" si="10"/>
        <v>97000</v>
      </c>
      <c r="H27" s="21">
        <f>SUM(H26+F27)</f>
        <v>0</v>
      </c>
      <c r="I27" s="28">
        <f t="shared" si="19"/>
        <v>0</v>
      </c>
      <c r="J27" s="13">
        <v>0</v>
      </c>
      <c r="K27" s="18"/>
      <c r="L27" s="18">
        <f t="shared" si="17"/>
        <v>3000</v>
      </c>
      <c r="M27" s="18">
        <f t="shared" si="12"/>
        <v>0</v>
      </c>
      <c r="N27" s="19">
        <f t="shared" si="13"/>
        <v>0</v>
      </c>
      <c r="O27" s="17"/>
      <c r="P27" s="4"/>
      <c r="Q27" s="101">
        <f t="shared" si="18"/>
        <v>0</v>
      </c>
      <c r="R27" s="101"/>
      <c r="S27" s="101"/>
      <c r="T27" s="101"/>
    </row>
    <row r="28" spans="1:20" ht="15.75" thickBot="1" x14ac:dyDescent="0.3">
      <c r="A28" s="40" t="s">
        <v>12</v>
      </c>
      <c r="B28" s="40"/>
      <c r="C28" s="40"/>
      <c r="D28" s="41"/>
      <c r="E28" s="42">
        <v>97000</v>
      </c>
      <c r="F28" s="38">
        <f>SUM(F4:F27)</f>
        <v>0</v>
      </c>
      <c r="G28" s="38">
        <f>G27</f>
        <v>97000</v>
      </c>
      <c r="H28" s="39">
        <f>H27</f>
        <v>0</v>
      </c>
      <c r="I28" s="49">
        <f>H28/G28</f>
        <v>0</v>
      </c>
      <c r="J28" s="43">
        <v>3000</v>
      </c>
      <c r="K28" s="50">
        <f>SUM(K4:K27)</f>
        <v>0</v>
      </c>
      <c r="L28" s="44">
        <f>L27</f>
        <v>3000</v>
      </c>
      <c r="M28" s="45">
        <f>M27</f>
        <v>0</v>
      </c>
      <c r="N28" s="46">
        <f>M28/L28</f>
        <v>0</v>
      </c>
      <c r="O28" s="47">
        <f>SUM(O4:O27)</f>
        <v>1</v>
      </c>
      <c r="P28" s="47">
        <f>SUM(P4:P27)</f>
        <v>0</v>
      </c>
      <c r="Q28" s="101">
        <f t="shared" si="18"/>
        <v>1</v>
      </c>
      <c r="R28" s="101">
        <f t="shared" si="18"/>
        <v>0</v>
      </c>
      <c r="S28" s="101">
        <f>SUM(S4:S27)</f>
        <v>660</v>
      </c>
      <c r="T28" s="101">
        <f>SUM(T4:T27)</f>
        <v>0</v>
      </c>
    </row>
    <row r="29" spans="1:20" ht="15.75" thickTop="1" x14ac:dyDescent="0.25"/>
    <row r="31" spans="1:20" x14ac:dyDescent="0.25">
      <c r="A31" s="190" t="s">
        <v>112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</row>
    <row r="32" spans="1:20" ht="15.75" thickBot="1" x14ac:dyDescent="0.3">
      <c r="A32" s="170" t="s">
        <v>0</v>
      </c>
      <c r="B32" s="171"/>
      <c r="C32" s="171"/>
      <c r="D32" s="171"/>
      <c r="E32" s="172" t="s">
        <v>109</v>
      </c>
      <c r="F32" s="172"/>
      <c r="G32" s="172"/>
      <c r="H32" s="172"/>
      <c r="I32" s="173"/>
      <c r="J32" s="174" t="s">
        <v>110</v>
      </c>
      <c r="K32" s="175"/>
      <c r="L32" s="175"/>
      <c r="M32" s="175"/>
      <c r="N32" s="176"/>
      <c r="O32" s="14"/>
      <c r="P32" s="7"/>
      <c r="Q32" s="185" t="s">
        <v>77</v>
      </c>
      <c r="R32" s="185"/>
      <c r="S32" s="185"/>
      <c r="T32" s="185"/>
    </row>
    <row r="33" spans="1:20" ht="120.75" thickTop="1" x14ac:dyDescent="0.25">
      <c r="A33" s="9" t="s">
        <v>1</v>
      </c>
      <c r="B33" s="9" t="s">
        <v>2</v>
      </c>
      <c r="C33" s="9" t="s">
        <v>3</v>
      </c>
      <c r="D33" s="11" t="s">
        <v>9</v>
      </c>
      <c r="E33" s="29" t="s">
        <v>4</v>
      </c>
      <c r="F33" s="23" t="s">
        <v>6</v>
      </c>
      <c r="G33" s="23" t="s">
        <v>5</v>
      </c>
      <c r="H33" s="23" t="s">
        <v>7</v>
      </c>
      <c r="I33" s="26" t="s">
        <v>8</v>
      </c>
      <c r="J33" s="29" t="s">
        <v>4</v>
      </c>
      <c r="K33" s="30" t="s">
        <v>6</v>
      </c>
      <c r="L33" s="30" t="s">
        <v>5</v>
      </c>
      <c r="M33" s="30" t="s">
        <v>7</v>
      </c>
      <c r="N33" s="31" t="s">
        <v>8</v>
      </c>
      <c r="O33" s="113" t="s">
        <v>103</v>
      </c>
      <c r="P33" s="113" t="s">
        <v>104</v>
      </c>
      <c r="Q33" s="113" t="s">
        <v>105</v>
      </c>
      <c r="R33" s="113" t="s">
        <v>106</v>
      </c>
      <c r="S33" s="113" t="s">
        <v>107</v>
      </c>
      <c r="T33" s="113" t="s">
        <v>108</v>
      </c>
    </row>
    <row r="34" spans="1:20" ht="15.75" x14ac:dyDescent="0.25">
      <c r="A34" s="68">
        <v>2022</v>
      </c>
      <c r="B34" s="68">
        <v>4</v>
      </c>
      <c r="C34" s="69">
        <v>44835</v>
      </c>
      <c r="D34" s="69">
        <v>44926</v>
      </c>
      <c r="E34" s="70"/>
      <c r="F34" s="70"/>
      <c r="G34" s="70"/>
      <c r="H34" s="70"/>
      <c r="I34" s="71"/>
      <c r="J34" s="70"/>
      <c r="K34" s="70"/>
      <c r="L34" s="70"/>
      <c r="M34" s="70"/>
      <c r="N34" s="71"/>
      <c r="O34" s="72"/>
      <c r="P34" s="73"/>
      <c r="Q34" s="102"/>
      <c r="R34" s="102"/>
      <c r="S34" s="102"/>
      <c r="T34" s="102"/>
    </row>
    <row r="35" spans="1:20" ht="15.75" x14ac:dyDescent="0.25">
      <c r="A35" s="68">
        <v>2023</v>
      </c>
      <c r="B35" s="68">
        <v>1</v>
      </c>
      <c r="C35" s="69">
        <v>44927</v>
      </c>
      <c r="D35" s="69">
        <v>45016</v>
      </c>
      <c r="E35" s="70"/>
      <c r="F35" s="70"/>
      <c r="G35" s="70"/>
      <c r="H35" s="70"/>
      <c r="I35" s="71"/>
      <c r="J35" s="70"/>
      <c r="K35" s="70"/>
      <c r="L35" s="70"/>
      <c r="M35" s="70"/>
      <c r="N35" s="71"/>
      <c r="O35" s="72"/>
      <c r="P35" s="73"/>
      <c r="Q35" s="102"/>
      <c r="R35" s="102"/>
      <c r="S35" s="102"/>
      <c r="T35" s="102"/>
    </row>
    <row r="36" spans="1:20" ht="15.75" x14ac:dyDescent="0.25">
      <c r="A36" s="115">
        <v>2023</v>
      </c>
      <c r="B36" s="115">
        <v>2</v>
      </c>
      <c r="C36" s="116">
        <v>45017</v>
      </c>
      <c r="D36" s="116">
        <v>45107</v>
      </c>
      <c r="E36" s="126">
        <v>0</v>
      </c>
      <c r="F36" s="118">
        <v>0</v>
      </c>
      <c r="G36" s="118">
        <f>E36</f>
        <v>0</v>
      </c>
      <c r="H36" s="118">
        <f>SUM(F36+0)</f>
        <v>0</v>
      </c>
      <c r="I36" s="127"/>
      <c r="J36" s="128">
        <v>0</v>
      </c>
      <c r="K36" s="129">
        <v>0</v>
      </c>
      <c r="L36" s="130">
        <f>J36</f>
        <v>0</v>
      </c>
      <c r="M36" s="129">
        <f>SUM(K36+0)</f>
        <v>0</v>
      </c>
      <c r="N36" s="131">
        <v>0</v>
      </c>
      <c r="O36" s="135"/>
      <c r="P36" s="133"/>
      <c r="Q36" s="114"/>
      <c r="R36" s="114"/>
      <c r="S36" s="114"/>
      <c r="T36" s="114"/>
    </row>
    <row r="37" spans="1:20" ht="15.75" x14ac:dyDescent="0.25">
      <c r="A37" s="68">
        <v>2023</v>
      </c>
      <c r="B37" s="68">
        <v>3</v>
      </c>
      <c r="C37" s="69">
        <v>45108</v>
      </c>
      <c r="D37" s="69">
        <v>45199</v>
      </c>
      <c r="E37" s="79"/>
      <c r="F37" s="80"/>
      <c r="G37" s="80">
        <f t="shared" ref="G37:G38" si="20">G36+E37</f>
        <v>0</v>
      </c>
      <c r="H37" s="80">
        <f t="shared" ref="H37:H41" si="21">SUM(H36+F37)</f>
        <v>0</v>
      </c>
      <c r="I37" s="81">
        <v>0</v>
      </c>
      <c r="J37" s="82"/>
      <c r="K37" s="83"/>
      <c r="L37" s="83">
        <f>L36+J37</f>
        <v>0</v>
      </c>
      <c r="M37" s="83">
        <f>SUM(M36+K37)</f>
        <v>0</v>
      </c>
      <c r="N37" s="158">
        <v>0</v>
      </c>
      <c r="O37" s="159">
        <v>0</v>
      </c>
      <c r="P37" s="72">
        <v>0</v>
      </c>
      <c r="Q37" s="102">
        <f t="shared" ref="Q37:Q58" si="22">O37</f>
        <v>0</v>
      </c>
      <c r="R37" s="102">
        <v>0</v>
      </c>
      <c r="S37" s="102">
        <v>0</v>
      </c>
      <c r="T37" s="102">
        <v>0</v>
      </c>
    </row>
    <row r="38" spans="1:20" ht="15.75" x14ac:dyDescent="0.25">
      <c r="A38" s="68">
        <v>2023</v>
      </c>
      <c r="B38" s="68">
        <v>4</v>
      </c>
      <c r="C38" s="69">
        <v>45200</v>
      </c>
      <c r="D38" s="69">
        <v>45291</v>
      </c>
      <c r="E38" s="79">
        <f>$E$58/8</f>
        <v>12125</v>
      </c>
      <c r="F38" s="80">
        <v>0</v>
      </c>
      <c r="G38" s="80">
        <f t="shared" si="20"/>
        <v>12125</v>
      </c>
      <c r="H38" s="80">
        <f t="shared" si="21"/>
        <v>0</v>
      </c>
      <c r="I38" s="81">
        <f t="shared" ref="I38:I54" si="23">H38/G38</f>
        <v>0</v>
      </c>
      <c r="J38" s="82">
        <f>$J$58/8</f>
        <v>375</v>
      </c>
      <c r="K38" s="83">
        <v>0</v>
      </c>
      <c r="L38" s="83">
        <f t="shared" ref="L38:L41" si="24">L37+J38</f>
        <v>375</v>
      </c>
      <c r="M38" s="83">
        <f t="shared" ref="M38:M40" si="25">SUM(M37+K38)</f>
        <v>0</v>
      </c>
      <c r="N38" s="158">
        <f t="shared" ref="N38:N41" si="26">M38/L38</f>
        <v>0</v>
      </c>
      <c r="O38" s="159">
        <v>0</v>
      </c>
      <c r="P38" s="72">
        <v>0</v>
      </c>
      <c r="Q38" s="102">
        <f t="shared" si="22"/>
        <v>0</v>
      </c>
      <c r="R38" s="102">
        <v>0</v>
      </c>
      <c r="S38" s="102">
        <v>0</v>
      </c>
      <c r="T38" s="102">
        <v>0</v>
      </c>
    </row>
    <row r="39" spans="1:20" ht="15.75" x14ac:dyDescent="0.25">
      <c r="A39" s="68">
        <v>2024</v>
      </c>
      <c r="B39" s="68">
        <v>1</v>
      </c>
      <c r="C39" s="69">
        <v>45292</v>
      </c>
      <c r="D39" s="69">
        <v>45382</v>
      </c>
      <c r="E39" s="79">
        <f t="shared" ref="E39:E45" si="27">$E$58/8</f>
        <v>12125</v>
      </c>
      <c r="F39" s="80">
        <v>0</v>
      </c>
      <c r="G39" s="80">
        <f>G38+E39</f>
        <v>24250</v>
      </c>
      <c r="H39" s="80">
        <f t="shared" si="21"/>
        <v>0</v>
      </c>
      <c r="I39" s="81">
        <f t="shared" si="23"/>
        <v>0</v>
      </c>
      <c r="J39" s="82">
        <f t="shared" ref="J39:J45" si="28">$J$58/8</f>
        <v>375</v>
      </c>
      <c r="K39" s="83">
        <v>0</v>
      </c>
      <c r="L39" s="83">
        <f t="shared" si="24"/>
        <v>750</v>
      </c>
      <c r="M39" s="83">
        <f t="shared" si="25"/>
        <v>0</v>
      </c>
      <c r="N39" s="158">
        <f t="shared" si="26"/>
        <v>0</v>
      </c>
      <c r="O39" s="159">
        <v>0</v>
      </c>
      <c r="P39" s="72">
        <v>0</v>
      </c>
      <c r="Q39" s="102">
        <f t="shared" si="22"/>
        <v>0</v>
      </c>
      <c r="R39" s="102">
        <v>0</v>
      </c>
      <c r="S39" s="102">
        <v>0</v>
      </c>
      <c r="T39" s="102">
        <v>0</v>
      </c>
    </row>
    <row r="40" spans="1:20" ht="15.75" x14ac:dyDescent="0.25">
      <c r="A40" s="68">
        <v>2024</v>
      </c>
      <c r="B40" s="68">
        <v>2</v>
      </c>
      <c r="C40" s="69">
        <v>45383</v>
      </c>
      <c r="D40" s="69">
        <v>45473</v>
      </c>
      <c r="E40" s="79">
        <f t="shared" si="27"/>
        <v>12125</v>
      </c>
      <c r="F40" s="80">
        <v>0</v>
      </c>
      <c r="G40" s="80">
        <f t="shared" ref="G40:G41" si="29">G39+E40</f>
        <v>36375</v>
      </c>
      <c r="H40" s="80">
        <f t="shared" si="21"/>
        <v>0</v>
      </c>
      <c r="I40" s="81">
        <f t="shared" si="23"/>
        <v>0</v>
      </c>
      <c r="J40" s="82">
        <f t="shared" si="28"/>
        <v>375</v>
      </c>
      <c r="K40" s="83">
        <v>0</v>
      </c>
      <c r="L40" s="83">
        <f t="shared" si="24"/>
        <v>1125</v>
      </c>
      <c r="M40" s="83">
        <f t="shared" si="25"/>
        <v>0</v>
      </c>
      <c r="N40" s="158">
        <f t="shared" si="26"/>
        <v>0</v>
      </c>
      <c r="O40" s="159">
        <v>0</v>
      </c>
      <c r="P40" s="72">
        <v>0</v>
      </c>
      <c r="Q40" s="102">
        <f t="shared" si="22"/>
        <v>0</v>
      </c>
      <c r="R40" s="102">
        <v>0</v>
      </c>
      <c r="S40" s="102">
        <v>0</v>
      </c>
      <c r="T40" s="102">
        <v>0</v>
      </c>
    </row>
    <row r="41" spans="1:20" ht="15.75" x14ac:dyDescent="0.25">
      <c r="A41" s="68">
        <v>2024</v>
      </c>
      <c r="B41" s="68">
        <v>3</v>
      </c>
      <c r="C41" s="69">
        <v>45474</v>
      </c>
      <c r="D41" s="69">
        <v>45565</v>
      </c>
      <c r="E41" s="79">
        <f t="shared" si="27"/>
        <v>12125</v>
      </c>
      <c r="F41" s="80">
        <v>0</v>
      </c>
      <c r="G41" s="80">
        <f t="shared" si="29"/>
        <v>48500</v>
      </c>
      <c r="H41" s="80">
        <f t="shared" si="21"/>
        <v>0</v>
      </c>
      <c r="I41" s="81">
        <f t="shared" si="23"/>
        <v>0</v>
      </c>
      <c r="J41" s="82">
        <f t="shared" si="28"/>
        <v>375</v>
      </c>
      <c r="K41" s="83">
        <v>0</v>
      </c>
      <c r="L41" s="83">
        <f t="shared" si="24"/>
        <v>1500</v>
      </c>
      <c r="M41" s="83">
        <f>SUM(M40+K41)</f>
        <v>0</v>
      </c>
      <c r="N41" s="158">
        <f t="shared" si="26"/>
        <v>0</v>
      </c>
      <c r="O41" s="159">
        <v>0</v>
      </c>
      <c r="P41" s="72">
        <v>0</v>
      </c>
      <c r="Q41" s="102">
        <f t="shared" si="22"/>
        <v>0</v>
      </c>
      <c r="R41" s="102">
        <v>0</v>
      </c>
      <c r="S41" s="102">
        <v>0</v>
      </c>
      <c r="T41" s="102">
        <v>0</v>
      </c>
    </row>
    <row r="42" spans="1:20" ht="15.75" x14ac:dyDescent="0.25">
      <c r="A42" s="1">
        <v>2024</v>
      </c>
      <c r="B42" s="1">
        <v>4</v>
      </c>
      <c r="C42" s="3">
        <v>45566</v>
      </c>
      <c r="D42" s="3">
        <v>45657</v>
      </c>
      <c r="E42" s="24">
        <f t="shared" si="27"/>
        <v>12125</v>
      </c>
      <c r="F42" s="20"/>
      <c r="G42" s="20">
        <f>G41+E42</f>
        <v>60625</v>
      </c>
      <c r="H42" s="20">
        <f>SUM(H41+F42)</f>
        <v>0</v>
      </c>
      <c r="I42" s="27">
        <f t="shared" si="23"/>
        <v>0</v>
      </c>
      <c r="J42" s="12">
        <f t="shared" si="28"/>
        <v>375</v>
      </c>
      <c r="K42" s="8"/>
      <c r="L42" s="8">
        <f>L41+J42</f>
        <v>1875</v>
      </c>
      <c r="M42" s="8">
        <f>SUM(M41+K42)</f>
        <v>0</v>
      </c>
      <c r="N42" s="77">
        <f>M42/L42</f>
        <v>0</v>
      </c>
      <c r="O42" s="78">
        <v>0</v>
      </c>
      <c r="P42" s="16"/>
      <c r="Q42" s="101">
        <f t="shared" si="22"/>
        <v>0</v>
      </c>
      <c r="R42" s="101"/>
      <c r="S42" s="101">
        <v>0</v>
      </c>
      <c r="T42" s="101"/>
    </row>
    <row r="43" spans="1:20" ht="15.75" x14ac:dyDescent="0.25">
      <c r="A43" s="1">
        <v>2025</v>
      </c>
      <c r="B43" s="1">
        <v>1</v>
      </c>
      <c r="C43" s="3">
        <v>45658</v>
      </c>
      <c r="D43" s="3">
        <v>45747</v>
      </c>
      <c r="E43" s="24">
        <f t="shared" si="27"/>
        <v>12125</v>
      </c>
      <c r="F43" s="20"/>
      <c r="G43" s="20">
        <f t="shared" ref="G43:G57" si="30">G42+E43</f>
        <v>72750</v>
      </c>
      <c r="H43" s="20">
        <f t="shared" ref="H43:H56" si="31">SUM(H42+F43)</f>
        <v>0</v>
      </c>
      <c r="I43" s="27">
        <f t="shared" si="23"/>
        <v>0</v>
      </c>
      <c r="J43" s="12">
        <f t="shared" si="28"/>
        <v>375</v>
      </c>
      <c r="K43" s="8"/>
      <c r="L43" s="8">
        <f>L42+J43</f>
        <v>2250</v>
      </c>
      <c r="M43" s="8">
        <f t="shared" ref="M43:M57" si="32">SUM(M42+K43)</f>
        <v>0</v>
      </c>
      <c r="N43" s="77">
        <f t="shared" ref="N43:N57" si="33">M43/L43</f>
        <v>0</v>
      </c>
      <c r="O43" s="78">
        <v>0</v>
      </c>
      <c r="P43" s="16"/>
      <c r="Q43" s="101">
        <f t="shared" si="22"/>
        <v>0</v>
      </c>
      <c r="R43" s="101"/>
      <c r="S43" s="101">
        <v>0</v>
      </c>
      <c r="T43" s="101"/>
    </row>
    <row r="44" spans="1:20" ht="15.75" x14ac:dyDescent="0.25">
      <c r="A44" s="1">
        <v>2025</v>
      </c>
      <c r="B44" s="1">
        <v>2</v>
      </c>
      <c r="C44" s="3">
        <v>45748</v>
      </c>
      <c r="D44" s="3">
        <v>45838</v>
      </c>
      <c r="E44" s="24">
        <f t="shared" si="27"/>
        <v>12125</v>
      </c>
      <c r="F44" s="20"/>
      <c r="G44" s="20">
        <f t="shared" si="30"/>
        <v>84875</v>
      </c>
      <c r="H44" s="20">
        <f t="shared" si="31"/>
        <v>0</v>
      </c>
      <c r="I44" s="27">
        <f t="shared" si="23"/>
        <v>0</v>
      </c>
      <c r="J44" s="12">
        <f t="shared" si="28"/>
        <v>375</v>
      </c>
      <c r="K44" s="8"/>
      <c r="L44" s="8">
        <f t="shared" ref="L44" si="34">L43+J44</f>
        <v>2625</v>
      </c>
      <c r="M44" s="8">
        <f t="shared" si="32"/>
        <v>0</v>
      </c>
      <c r="N44" s="77">
        <f t="shared" si="33"/>
        <v>0</v>
      </c>
      <c r="O44" s="78">
        <v>0</v>
      </c>
      <c r="P44" s="16"/>
      <c r="Q44" s="101">
        <f t="shared" si="22"/>
        <v>0</v>
      </c>
      <c r="R44" s="101"/>
      <c r="S44" s="101">
        <v>0</v>
      </c>
      <c r="T44" s="101"/>
    </row>
    <row r="45" spans="1:20" ht="15.75" x14ac:dyDescent="0.25">
      <c r="A45" s="1">
        <v>2025</v>
      </c>
      <c r="B45" s="1">
        <v>3</v>
      </c>
      <c r="C45" s="3">
        <v>45839</v>
      </c>
      <c r="D45" s="3">
        <v>45930</v>
      </c>
      <c r="E45" s="24">
        <f t="shared" si="27"/>
        <v>12125</v>
      </c>
      <c r="F45" s="20"/>
      <c r="G45" s="20">
        <f t="shared" si="30"/>
        <v>97000</v>
      </c>
      <c r="H45" s="20">
        <f t="shared" si="31"/>
        <v>0</v>
      </c>
      <c r="I45" s="27">
        <f t="shared" si="23"/>
        <v>0</v>
      </c>
      <c r="J45" s="12">
        <f t="shared" si="28"/>
        <v>375</v>
      </c>
      <c r="K45" s="8"/>
      <c r="L45" s="8">
        <f>L44+J45</f>
        <v>3000</v>
      </c>
      <c r="M45" s="8">
        <f t="shared" si="32"/>
        <v>0</v>
      </c>
      <c r="N45" s="77">
        <f t="shared" si="33"/>
        <v>0</v>
      </c>
      <c r="O45" s="78">
        <v>1</v>
      </c>
      <c r="P45" s="16"/>
      <c r="Q45" s="101">
        <f t="shared" si="22"/>
        <v>1</v>
      </c>
      <c r="R45" s="101"/>
      <c r="S45" s="101">
        <v>660</v>
      </c>
      <c r="T45" s="101"/>
    </row>
    <row r="46" spans="1:20" ht="15.75" x14ac:dyDescent="0.25">
      <c r="A46" s="1">
        <v>2025</v>
      </c>
      <c r="B46" s="1">
        <v>4</v>
      </c>
      <c r="C46" s="3">
        <v>45931</v>
      </c>
      <c r="D46" s="3">
        <v>46022</v>
      </c>
      <c r="E46" s="24">
        <f t="shared" ref="E46:E48" si="35">$E$21/11</f>
        <v>0</v>
      </c>
      <c r="F46" s="20"/>
      <c r="G46" s="20">
        <f t="shared" si="30"/>
        <v>97000</v>
      </c>
      <c r="H46" s="20">
        <f t="shared" si="31"/>
        <v>0</v>
      </c>
      <c r="I46" s="27">
        <f t="shared" si="23"/>
        <v>0</v>
      </c>
      <c r="J46" s="12">
        <f t="shared" ref="J46:J48" si="36">$J$21/11</f>
        <v>0</v>
      </c>
      <c r="K46" s="8"/>
      <c r="L46" s="8">
        <f t="shared" ref="L46:L57" si="37">L45+J46</f>
        <v>3000</v>
      </c>
      <c r="M46" s="8">
        <f t="shared" si="32"/>
        <v>0</v>
      </c>
      <c r="N46" s="77">
        <f t="shared" si="33"/>
        <v>0</v>
      </c>
      <c r="O46" s="78"/>
      <c r="P46" s="16"/>
      <c r="Q46" s="101">
        <f t="shared" si="22"/>
        <v>0</v>
      </c>
      <c r="R46" s="101"/>
      <c r="S46" s="101"/>
      <c r="T46" s="101"/>
    </row>
    <row r="47" spans="1:20" ht="15.75" x14ac:dyDescent="0.25">
      <c r="A47" s="1">
        <v>2026</v>
      </c>
      <c r="B47" s="1">
        <v>1</v>
      </c>
      <c r="C47" s="3">
        <v>46023</v>
      </c>
      <c r="D47" s="3">
        <v>46112</v>
      </c>
      <c r="E47" s="24">
        <f t="shared" si="35"/>
        <v>0</v>
      </c>
      <c r="F47" s="20"/>
      <c r="G47" s="20">
        <f t="shared" si="30"/>
        <v>97000</v>
      </c>
      <c r="H47" s="20">
        <f t="shared" si="31"/>
        <v>0</v>
      </c>
      <c r="I47" s="27">
        <f t="shared" si="23"/>
        <v>0</v>
      </c>
      <c r="J47" s="12">
        <f t="shared" si="36"/>
        <v>0</v>
      </c>
      <c r="K47" s="8"/>
      <c r="L47" s="8">
        <f t="shared" si="37"/>
        <v>3000</v>
      </c>
      <c r="M47" s="8">
        <f t="shared" si="32"/>
        <v>0</v>
      </c>
      <c r="N47" s="77">
        <f t="shared" si="33"/>
        <v>0</v>
      </c>
      <c r="O47" s="78"/>
      <c r="P47" s="16"/>
      <c r="Q47" s="101">
        <f t="shared" si="22"/>
        <v>0</v>
      </c>
      <c r="R47" s="101"/>
      <c r="S47" s="101"/>
      <c r="T47" s="101"/>
    </row>
    <row r="48" spans="1:20" ht="15.75" x14ac:dyDescent="0.25">
      <c r="A48" s="1">
        <v>2026</v>
      </c>
      <c r="B48" s="1">
        <v>2</v>
      </c>
      <c r="C48" s="3">
        <v>46113</v>
      </c>
      <c r="D48" s="3">
        <v>46203</v>
      </c>
      <c r="E48" s="24">
        <f t="shared" si="35"/>
        <v>0</v>
      </c>
      <c r="F48" s="20"/>
      <c r="G48" s="20">
        <f t="shared" si="30"/>
        <v>97000</v>
      </c>
      <c r="H48" s="20">
        <f t="shared" si="31"/>
        <v>0</v>
      </c>
      <c r="I48" s="27">
        <f t="shared" si="23"/>
        <v>0</v>
      </c>
      <c r="J48" s="12">
        <f t="shared" si="36"/>
        <v>0</v>
      </c>
      <c r="K48" s="8"/>
      <c r="L48" s="8">
        <f t="shared" si="37"/>
        <v>3000</v>
      </c>
      <c r="M48" s="8">
        <f t="shared" si="32"/>
        <v>0</v>
      </c>
      <c r="N48" s="77">
        <f t="shared" si="33"/>
        <v>0</v>
      </c>
      <c r="O48" s="78"/>
      <c r="P48" s="16"/>
      <c r="Q48" s="101">
        <f t="shared" si="22"/>
        <v>0</v>
      </c>
      <c r="R48" s="101"/>
      <c r="S48" s="101"/>
      <c r="T48" s="101"/>
    </row>
    <row r="49" spans="1:20" ht="15.75" x14ac:dyDescent="0.25">
      <c r="A49" s="1">
        <v>2026</v>
      </c>
      <c r="B49" s="1">
        <v>3</v>
      </c>
      <c r="C49" s="3">
        <v>46204</v>
      </c>
      <c r="D49" s="3">
        <v>46295</v>
      </c>
      <c r="E49" s="25">
        <v>0</v>
      </c>
      <c r="F49" s="21"/>
      <c r="G49" s="21">
        <f t="shared" si="30"/>
        <v>97000</v>
      </c>
      <c r="H49" s="21">
        <f t="shared" si="31"/>
        <v>0</v>
      </c>
      <c r="I49" s="28">
        <f t="shared" si="23"/>
        <v>0</v>
      </c>
      <c r="J49" s="13">
        <v>0</v>
      </c>
      <c r="K49" s="5"/>
      <c r="L49" s="5">
        <f t="shared" si="37"/>
        <v>3000</v>
      </c>
      <c r="M49" s="5">
        <f t="shared" si="32"/>
        <v>0</v>
      </c>
      <c r="N49" s="19">
        <f t="shared" si="33"/>
        <v>0</v>
      </c>
      <c r="O49" s="76"/>
      <c r="P49" s="4"/>
      <c r="Q49" s="101">
        <f t="shared" si="22"/>
        <v>0</v>
      </c>
      <c r="R49" s="101"/>
      <c r="S49" s="101"/>
      <c r="T49" s="101"/>
    </row>
    <row r="50" spans="1:20" ht="15.75" x14ac:dyDescent="0.25">
      <c r="A50" s="1">
        <v>2026</v>
      </c>
      <c r="B50" s="1">
        <v>4</v>
      </c>
      <c r="C50" s="3">
        <v>46296</v>
      </c>
      <c r="D50" s="3">
        <v>46387</v>
      </c>
      <c r="E50" s="25">
        <v>0</v>
      </c>
      <c r="F50" s="21"/>
      <c r="G50" s="21">
        <f t="shared" si="30"/>
        <v>97000</v>
      </c>
      <c r="H50" s="21">
        <f t="shared" si="31"/>
        <v>0</v>
      </c>
      <c r="I50" s="28">
        <f t="shared" si="23"/>
        <v>0</v>
      </c>
      <c r="J50" s="13">
        <v>0</v>
      </c>
      <c r="K50" s="5"/>
      <c r="L50" s="5">
        <f t="shared" si="37"/>
        <v>3000</v>
      </c>
      <c r="M50" s="5">
        <f t="shared" si="32"/>
        <v>0</v>
      </c>
      <c r="N50" s="19">
        <f t="shared" si="33"/>
        <v>0</v>
      </c>
      <c r="O50" s="17"/>
      <c r="P50" s="4"/>
      <c r="Q50" s="101">
        <f t="shared" si="22"/>
        <v>0</v>
      </c>
      <c r="R50" s="101"/>
      <c r="S50" s="101"/>
      <c r="T50" s="101"/>
    </row>
    <row r="51" spans="1:20" ht="15.75" x14ac:dyDescent="0.25">
      <c r="A51" s="1">
        <v>2027</v>
      </c>
      <c r="B51" s="1">
        <v>1</v>
      </c>
      <c r="C51" s="3">
        <v>46388</v>
      </c>
      <c r="D51" s="3">
        <v>46477</v>
      </c>
      <c r="E51" s="25">
        <v>0</v>
      </c>
      <c r="F51" s="21"/>
      <c r="G51" s="21">
        <f t="shared" si="30"/>
        <v>97000</v>
      </c>
      <c r="H51" s="21">
        <f t="shared" si="31"/>
        <v>0</v>
      </c>
      <c r="I51" s="28">
        <f t="shared" si="23"/>
        <v>0</v>
      </c>
      <c r="J51" s="13">
        <v>0</v>
      </c>
      <c r="K51" s="5"/>
      <c r="L51" s="5">
        <f t="shared" si="37"/>
        <v>3000</v>
      </c>
      <c r="M51" s="5">
        <f t="shared" si="32"/>
        <v>0</v>
      </c>
      <c r="N51" s="19">
        <f t="shared" si="33"/>
        <v>0</v>
      </c>
      <c r="O51" s="17"/>
      <c r="P51" s="4"/>
      <c r="Q51" s="101">
        <f t="shared" si="22"/>
        <v>0</v>
      </c>
      <c r="R51" s="101"/>
      <c r="S51" s="101"/>
      <c r="T51" s="101"/>
    </row>
    <row r="52" spans="1:20" ht="15.75" x14ac:dyDescent="0.25">
      <c r="A52" s="1">
        <v>2027</v>
      </c>
      <c r="B52" s="1">
        <v>2</v>
      </c>
      <c r="C52" s="3">
        <v>46478</v>
      </c>
      <c r="D52" s="3">
        <v>46568</v>
      </c>
      <c r="E52" s="25">
        <v>0</v>
      </c>
      <c r="F52" s="21"/>
      <c r="G52" s="21">
        <f t="shared" si="30"/>
        <v>97000</v>
      </c>
      <c r="H52" s="21">
        <f t="shared" si="31"/>
        <v>0</v>
      </c>
      <c r="I52" s="28">
        <f t="shared" si="23"/>
        <v>0</v>
      </c>
      <c r="J52" s="13">
        <v>0</v>
      </c>
      <c r="K52" s="5"/>
      <c r="L52" s="5">
        <f t="shared" si="37"/>
        <v>3000</v>
      </c>
      <c r="M52" s="5">
        <f t="shared" si="32"/>
        <v>0</v>
      </c>
      <c r="N52" s="19">
        <f t="shared" si="33"/>
        <v>0</v>
      </c>
      <c r="O52" s="17"/>
      <c r="P52" s="4"/>
      <c r="Q52" s="101">
        <f t="shared" si="22"/>
        <v>0</v>
      </c>
      <c r="R52" s="101"/>
      <c r="S52" s="101"/>
      <c r="T52" s="101"/>
    </row>
    <row r="53" spans="1:20" ht="15.75" x14ac:dyDescent="0.25">
      <c r="A53" s="1">
        <v>2027</v>
      </c>
      <c r="B53" s="1">
        <v>3</v>
      </c>
      <c r="C53" s="3">
        <v>46569</v>
      </c>
      <c r="D53" s="3">
        <v>46660</v>
      </c>
      <c r="E53" s="25">
        <v>0</v>
      </c>
      <c r="F53" s="21"/>
      <c r="G53" s="21">
        <f t="shared" si="30"/>
        <v>97000</v>
      </c>
      <c r="H53" s="21">
        <f t="shared" si="31"/>
        <v>0</v>
      </c>
      <c r="I53" s="28">
        <f t="shared" si="23"/>
        <v>0</v>
      </c>
      <c r="J53" s="13">
        <v>0</v>
      </c>
      <c r="K53" s="5"/>
      <c r="L53" s="5">
        <f t="shared" si="37"/>
        <v>3000</v>
      </c>
      <c r="M53" s="5">
        <f t="shared" si="32"/>
        <v>0</v>
      </c>
      <c r="N53" s="19">
        <f t="shared" si="33"/>
        <v>0</v>
      </c>
      <c r="O53" s="17"/>
      <c r="P53" s="4"/>
      <c r="Q53" s="101">
        <f t="shared" si="22"/>
        <v>0</v>
      </c>
      <c r="R53" s="101"/>
      <c r="S53" s="101"/>
      <c r="T53" s="101"/>
    </row>
    <row r="54" spans="1:20" ht="15.75" x14ac:dyDescent="0.25">
      <c r="A54" s="1">
        <v>2027</v>
      </c>
      <c r="B54" s="1">
        <v>4</v>
      </c>
      <c r="C54" s="3">
        <v>46661</v>
      </c>
      <c r="D54" s="3">
        <v>46752</v>
      </c>
      <c r="E54" s="25">
        <v>0</v>
      </c>
      <c r="F54" s="21"/>
      <c r="G54" s="21">
        <f t="shared" si="30"/>
        <v>97000</v>
      </c>
      <c r="H54" s="21">
        <f t="shared" si="31"/>
        <v>0</v>
      </c>
      <c r="I54" s="28">
        <f t="shared" si="23"/>
        <v>0</v>
      </c>
      <c r="J54" s="13">
        <v>0</v>
      </c>
      <c r="K54" s="5"/>
      <c r="L54" s="5">
        <f t="shared" si="37"/>
        <v>3000</v>
      </c>
      <c r="M54" s="5">
        <f t="shared" si="32"/>
        <v>0</v>
      </c>
      <c r="N54" s="19">
        <f t="shared" si="33"/>
        <v>0</v>
      </c>
      <c r="O54" s="17"/>
      <c r="P54" s="4"/>
      <c r="Q54" s="101">
        <f t="shared" si="22"/>
        <v>0</v>
      </c>
      <c r="R54" s="101"/>
      <c r="S54" s="101"/>
      <c r="T54" s="101"/>
    </row>
    <row r="55" spans="1:20" ht="15.75" x14ac:dyDescent="0.25">
      <c r="A55" s="1">
        <v>2028</v>
      </c>
      <c r="B55" s="1">
        <v>1</v>
      </c>
      <c r="C55" s="3">
        <v>46753</v>
      </c>
      <c r="D55" s="3">
        <v>46843</v>
      </c>
      <c r="E55" s="25">
        <v>0</v>
      </c>
      <c r="F55" s="21"/>
      <c r="G55" s="21">
        <f t="shared" si="30"/>
        <v>97000</v>
      </c>
      <c r="H55" s="21">
        <f t="shared" si="31"/>
        <v>0</v>
      </c>
      <c r="I55" s="28">
        <f>H55/G55</f>
        <v>0</v>
      </c>
      <c r="J55" s="13">
        <v>0</v>
      </c>
      <c r="K55" s="5"/>
      <c r="L55" s="5">
        <f t="shared" si="37"/>
        <v>3000</v>
      </c>
      <c r="M55" s="5">
        <f t="shared" si="32"/>
        <v>0</v>
      </c>
      <c r="N55" s="19">
        <f t="shared" si="33"/>
        <v>0</v>
      </c>
      <c r="O55" s="17"/>
      <c r="P55" s="4"/>
      <c r="Q55" s="101">
        <f t="shared" si="22"/>
        <v>0</v>
      </c>
      <c r="R55" s="101"/>
      <c r="S55" s="101"/>
      <c r="T55" s="101"/>
    </row>
    <row r="56" spans="1:20" ht="15.75" x14ac:dyDescent="0.25">
      <c r="A56" s="1">
        <v>2028</v>
      </c>
      <c r="B56" s="1">
        <v>2</v>
      </c>
      <c r="C56" s="3">
        <v>46844</v>
      </c>
      <c r="D56" s="3">
        <v>46934</v>
      </c>
      <c r="E56" s="25">
        <v>0</v>
      </c>
      <c r="F56" s="21"/>
      <c r="G56" s="21">
        <f t="shared" si="30"/>
        <v>97000</v>
      </c>
      <c r="H56" s="21">
        <f t="shared" si="31"/>
        <v>0</v>
      </c>
      <c r="I56" s="28">
        <f t="shared" ref="I56:I57" si="38">H56/G56</f>
        <v>0</v>
      </c>
      <c r="J56" s="13">
        <v>0</v>
      </c>
      <c r="K56" s="5"/>
      <c r="L56" s="5">
        <f t="shared" si="37"/>
        <v>3000</v>
      </c>
      <c r="M56" s="5">
        <f t="shared" si="32"/>
        <v>0</v>
      </c>
      <c r="N56" s="19">
        <f t="shared" si="33"/>
        <v>0</v>
      </c>
      <c r="O56" s="17"/>
      <c r="P56" s="4"/>
      <c r="Q56" s="101">
        <f t="shared" si="22"/>
        <v>0</v>
      </c>
      <c r="R56" s="101"/>
      <c r="S56" s="101"/>
      <c r="T56" s="101"/>
    </row>
    <row r="57" spans="1:20" ht="15.75" x14ac:dyDescent="0.25">
      <c r="A57" s="1">
        <v>2028</v>
      </c>
      <c r="B57" s="1">
        <v>3</v>
      </c>
      <c r="C57" s="3">
        <v>46935</v>
      </c>
      <c r="D57" s="3">
        <v>47026</v>
      </c>
      <c r="E57" s="25">
        <v>0</v>
      </c>
      <c r="F57" s="21"/>
      <c r="G57" s="21">
        <f t="shared" si="30"/>
        <v>97000</v>
      </c>
      <c r="H57" s="21">
        <f>SUM(H56+F57)</f>
        <v>0</v>
      </c>
      <c r="I57" s="28">
        <f t="shared" si="38"/>
        <v>0</v>
      </c>
      <c r="J57" s="13">
        <v>0</v>
      </c>
      <c r="K57" s="18"/>
      <c r="L57" s="18">
        <f t="shared" si="37"/>
        <v>3000</v>
      </c>
      <c r="M57" s="18">
        <f t="shared" si="32"/>
        <v>0</v>
      </c>
      <c r="N57" s="19">
        <f t="shared" si="33"/>
        <v>0</v>
      </c>
      <c r="O57" s="17"/>
      <c r="P57" s="4"/>
      <c r="Q57" s="101">
        <f t="shared" si="22"/>
        <v>0</v>
      </c>
      <c r="R57" s="101"/>
      <c r="S57" s="101"/>
      <c r="T57" s="101"/>
    </row>
    <row r="58" spans="1:20" ht="15.75" thickBot="1" x14ac:dyDescent="0.3">
      <c r="A58" s="40" t="s">
        <v>12</v>
      </c>
      <c r="B58" s="40"/>
      <c r="C58" s="40"/>
      <c r="D58" s="41"/>
      <c r="E58" s="42">
        <v>97000</v>
      </c>
      <c r="F58" s="38">
        <f>SUM(F34:F57)</f>
        <v>0</v>
      </c>
      <c r="G58" s="38">
        <f>G57</f>
        <v>97000</v>
      </c>
      <c r="H58" s="39">
        <f>H57</f>
        <v>0</v>
      </c>
      <c r="I58" s="49">
        <f>H58/G58</f>
        <v>0</v>
      </c>
      <c r="J58" s="43">
        <v>3000</v>
      </c>
      <c r="K58" s="50">
        <f>SUM(K34:K57)</f>
        <v>0</v>
      </c>
      <c r="L58" s="44">
        <f>L57</f>
        <v>3000</v>
      </c>
      <c r="M58" s="45">
        <f>M57</f>
        <v>0</v>
      </c>
      <c r="N58" s="46">
        <f>M58/L58</f>
        <v>0</v>
      </c>
      <c r="O58" s="47">
        <f>SUM(O34:O57)</f>
        <v>1</v>
      </c>
      <c r="P58" s="47">
        <f>SUM(P34:P57)</f>
        <v>0</v>
      </c>
      <c r="Q58" s="101">
        <f t="shared" si="22"/>
        <v>1</v>
      </c>
      <c r="R58" s="101">
        <f t="shared" ref="R58" si="39">P58</f>
        <v>0</v>
      </c>
      <c r="S58" s="101">
        <f>SUM(S34:S57)</f>
        <v>660</v>
      </c>
      <c r="T58" s="101">
        <f>SUM(T34:T57)</f>
        <v>0</v>
      </c>
    </row>
    <row r="59" spans="1:20" ht="15.75" thickTop="1" x14ac:dyDescent="0.25"/>
    <row r="61" spans="1:20" x14ac:dyDescent="0.25">
      <c r="A61" s="190" t="s">
        <v>111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</row>
    <row r="62" spans="1:20" ht="15.75" thickBot="1" x14ac:dyDescent="0.3">
      <c r="A62" s="170" t="s">
        <v>0</v>
      </c>
      <c r="B62" s="171"/>
      <c r="C62" s="171"/>
      <c r="D62" s="171"/>
      <c r="E62" s="172" t="s">
        <v>109</v>
      </c>
      <c r="F62" s="172"/>
      <c r="G62" s="172"/>
      <c r="H62" s="172"/>
      <c r="I62" s="173"/>
      <c r="J62" s="174" t="s">
        <v>110</v>
      </c>
      <c r="K62" s="175"/>
      <c r="L62" s="175"/>
      <c r="M62" s="175"/>
      <c r="N62" s="176"/>
      <c r="O62" s="14"/>
      <c r="P62" s="7"/>
      <c r="Q62" s="185" t="s">
        <v>77</v>
      </c>
      <c r="R62" s="185"/>
      <c r="S62" s="185"/>
      <c r="T62" s="185"/>
    </row>
    <row r="63" spans="1:20" ht="120.75" thickTop="1" x14ac:dyDescent="0.25">
      <c r="A63" s="9" t="s">
        <v>1</v>
      </c>
      <c r="B63" s="9" t="s">
        <v>2</v>
      </c>
      <c r="C63" s="9" t="s">
        <v>3</v>
      </c>
      <c r="D63" s="11" t="s">
        <v>9</v>
      </c>
      <c r="E63" s="29" t="s">
        <v>4</v>
      </c>
      <c r="F63" s="23" t="s">
        <v>6</v>
      </c>
      <c r="G63" s="23" t="s">
        <v>5</v>
      </c>
      <c r="H63" s="23" t="s">
        <v>7</v>
      </c>
      <c r="I63" s="26" t="s">
        <v>8</v>
      </c>
      <c r="J63" s="29" t="s">
        <v>4</v>
      </c>
      <c r="K63" s="30" t="s">
        <v>6</v>
      </c>
      <c r="L63" s="30" t="s">
        <v>5</v>
      </c>
      <c r="M63" s="30" t="s">
        <v>7</v>
      </c>
      <c r="N63" s="31" t="s">
        <v>8</v>
      </c>
      <c r="O63" s="113" t="s">
        <v>103</v>
      </c>
      <c r="P63" s="113" t="s">
        <v>104</v>
      </c>
      <c r="Q63" s="113" t="s">
        <v>105</v>
      </c>
      <c r="R63" s="113" t="s">
        <v>106</v>
      </c>
      <c r="S63" s="113" t="s">
        <v>107</v>
      </c>
      <c r="T63" s="113" t="s">
        <v>108</v>
      </c>
    </row>
    <row r="64" spans="1:20" ht="15.75" x14ac:dyDescent="0.25">
      <c r="A64" s="68">
        <v>2022</v>
      </c>
      <c r="B64" s="68">
        <v>4</v>
      </c>
      <c r="C64" s="69">
        <v>44835</v>
      </c>
      <c r="D64" s="69">
        <v>44926</v>
      </c>
      <c r="E64" s="70"/>
      <c r="F64" s="70"/>
      <c r="G64" s="70"/>
      <c r="H64" s="70"/>
      <c r="I64" s="71"/>
      <c r="J64" s="70"/>
      <c r="K64" s="70"/>
      <c r="L64" s="70"/>
      <c r="M64" s="70"/>
      <c r="N64" s="71"/>
      <c r="O64" s="72"/>
      <c r="P64" s="73"/>
      <c r="Q64" s="102"/>
      <c r="R64" s="102"/>
      <c r="S64" s="102"/>
      <c r="T64" s="102"/>
    </row>
    <row r="65" spans="1:20" ht="15.75" x14ac:dyDescent="0.25">
      <c r="A65" s="68">
        <v>2023</v>
      </c>
      <c r="B65" s="68">
        <v>1</v>
      </c>
      <c r="C65" s="69">
        <v>44927</v>
      </c>
      <c r="D65" s="69">
        <v>45016</v>
      </c>
      <c r="E65" s="70"/>
      <c r="F65" s="70"/>
      <c r="G65" s="70"/>
      <c r="H65" s="70"/>
      <c r="I65" s="71"/>
      <c r="J65" s="70"/>
      <c r="K65" s="70"/>
      <c r="L65" s="70"/>
      <c r="M65" s="70"/>
      <c r="N65" s="71"/>
      <c r="O65" s="72"/>
      <c r="P65" s="73"/>
      <c r="Q65" s="102"/>
      <c r="R65" s="102"/>
      <c r="S65" s="102"/>
      <c r="T65" s="102"/>
    </row>
    <row r="66" spans="1:20" ht="15.75" x14ac:dyDescent="0.25">
      <c r="A66" s="115">
        <v>2023</v>
      </c>
      <c r="B66" s="115">
        <v>2</v>
      </c>
      <c r="C66" s="116">
        <v>45017</v>
      </c>
      <c r="D66" s="116">
        <v>45107</v>
      </c>
      <c r="E66" s="126">
        <v>0</v>
      </c>
      <c r="F66" s="118">
        <v>0</v>
      </c>
      <c r="G66" s="118">
        <f>E66</f>
        <v>0</v>
      </c>
      <c r="H66" s="118">
        <f>SUM(F66+0)</f>
        <v>0</v>
      </c>
      <c r="I66" s="127"/>
      <c r="J66" s="128">
        <v>0</v>
      </c>
      <c r="K66" s="129">
        <v>0</v>
      </c>
      <c r="L66" s="130">
        <f>J66</f>
        <v>0</v>
      </c>
      <c r="M66" s="129">
        <f>SUM(K66+0)</f>
        <v>0</v>
      </c>
      <c r="N66" s="131">
        <v>0</v>
      </c>
      <c r="O66" s="135"/>
      <c r="P66" s="133"/>
      <c r="Q66" s="114"/>
      <c r="R66" s="114"/>
      <c r="S66" s="114"/>
      <c r="T66" s="114"/>
    </row>
    <row r="67" spans="1:20" ht="15.75" x14ac:dyDescent="0.25">
      <c r="A67" s="68">
        <v>2023</v>
      </c>
      <c r="B67" s="68">
        <v>3</v>
      </c>
      <c r="C67" s="69">
        <v>45108</v>
      </c>
      <c r="D67" s="69">
        <v>45199</v>
      </c>
      <c r="E67" s="79"/>
      <c r="F67" s="80"/>
      <c r="G67" s="80">
        <f t="shared" ref="G67:G68" si="40">G66+E67</f>
        <v>0</v>
      </c>
      <c r="H67" s="80">
        <f t="shared" ref="H67:H71" si="41">SUM(H66+F67)</f>
        <v>0</v>
      </c>
      <c r="I67" s="81">
        <v>0</v>
      </c>
      <c r="J67" s="82"/>
      <c r="K67" s="83"/>
      <c r="L67" s="83">
        <f>L66+J67</f>
        <v>0</v>
      </c>
      <c r="M67" s="83">
        <f>SUM(M66+K67)</f>
        <v>0</v>
      </c>
      <c r="N67" s="158">
        <v>0</v>
      </c>
      <c r="O67" s="159">
        <v>0</v>
      </c>
      <c r="P67" s="72">
        <v>0</v>
      </c>
      <c r="Q67" s="102">
        <f t="shared" ref="Q67:Q88" si="42">O67</f>
        <v>0</v>
      </c>
      <c r="R67" s="102">
        <v>0</v>
      </c>
      <c r="S67" s="102">
        <v>0</v>
      </c>
      <c r="T67" s="102">
        <v>0</v>
      </c>
    </row>
    <row r="68" spans="1:20" ht="15.75" x14ac:dyDescent="0.25">
      <c r="A68" s="68">
        <v>2023</v>
      </c>
      <c r="B68" s="68">
        <v>4</v>
      </c>
      <c r="C68" s="69">
        <v>45200</v>
      </c>
      <c r="D68" s="69">
        <v>45291</v>
      </c>
      <c r="E68" s="79">
        <f>$E$88/8</f>
        <v>12125</v>
      </c>
      <c r="F68" s="80">
        <v>0</v>
      </c>
      <c r="G68" s="80">
        <f t="shared" si="40"/>
        <v>12125</v>
      </c>
      <c r="H68" s="80">
        <f t="shared" si="41"/>
        <v>0</v>
      </c>
      <c r="I68" s="81">
        <f t="shared" ref="I68:I84" si="43">H68/G68</f>
        <v>0</v>
      </c>
      <c r="J68" s="82">
        <f>$J$88/8</f>
        <v>375</v>
      </c>
      <c r="K68" s="83">
        <v>0</v>
      </c>
      <c r="L68" s="83">
        <f t="shared" ref="L68:L71" si="44">L67+J68</f>
        <v>375</v>
      </c>
      <c r="M68" s="83">
        <f t="shared" ref="M68:M70" si="45">SUM(M67+K68)</f>
        <v>0</v>
      </c>
      <c r="N68" s="158">
        <f t="shared" ref="N68:N71" si="46">M68/L68</f>
        <v>0</v>
      </c>
      <c r="O68" s="159">
        <v>0</v>
      </c>
      <c r="P68" s="72">
        <v>0</v>
      </c>
      <c r="Q68" s="102">
        <f t="shared" si="42"/>
        <v>0</v>
      </c>
      <c r="R68" s="102">
        <v>0</v>
      </c>
      <c r="S68" s="102">
        <v>0</v>
      </c>
      <c r="T68" s="102">
        <v>0</v>
      </c>
    </row>
    <row r="69" spans="1:20" ht="15.75" x14ac:dyDescent="0.25">
      <c r="A69" s="68">
        <v>2024</v>
      </c>
      <c r="B69" s="68">
        <v>1</v>
      </c>
      <c r="C69" s="69">
        <v>45292</v>
      </c>
      <c r="D69" s="69">
        <v>45382</v>
      </c>
      <c r="E69" s="79">
        <f t="shared" ref="E69:E75" si="47">$E$88/8</f>
        <v>12125</v>
      </c>
      <c r="F69" s="80">
        <v>0</v>
      </c>
      <c r="G69" s="80">
        <f>G68+E69</f>
        <v>24250</v>
      </c>
      <c r="H69" s="80">
        <f t="shared" si="41"/>
        <v>0</v>
      </c>
      <c r="I69" s="81">
        <f t="shared" si="43"/>
        <v>0</v>
      </c>
      <c r="J69" s="82">
        <f t="shared" ref="J69:J75" si="48">$J$88/8</f>
        <v>375</v>
      </c>
      <c r="K69" s="83">
        <v>0</v>
      </c>
      <c r="L69" s="83">
        <f t="shared" si="44"/>
        <v>750</v>
      </c>
      <c r="M69" s="83">
        <f t="shared" si="45"/>
        <v>0</v>
      </c>
      <c r="N69" s="158">
        <f t="shared" si="46"/>
        <v>0</v>
      </c>
      <c r="O69" s="159">
        <v>0</v>
      </c>
      <c r="P69" s="72">
        <v>0</v>
      </c>
      <c r="Q69" s="102">
        <v>0</v>
      </c>
      <c r="R69" s="102">
        <v>0</v>
      </c>
      <c r="S69" s="102">
        <v>0</v>
      </c>
      <c r="T69" s="102">
        <v>0</v>
      </c>
    </row>
    <row r="70" spans="1:20" ht="15.75" x14ac:dyDescent="0.25">
      <c r="A70" s="68">
        <v>2024</v>
      </c>
      <c r="B70" s="68">
        <v>2</v>
      </c>
      <c r="C70" s="69">
        <v>45383</v>
      </c>
      <c r="D70" s="69">
        <v>45473</v>
      </c>
      <c r="E70" s="79">
        <f t="shared" si="47"/>
        <v>12125</v>
      </c>
      <c r="F70" s="80">
        <v>0</v>
      </c>
      <c r="G70" s="80">
        <f t="shared" ref="G70:G71" si="49">G69+E70</f>
        <v>36375</v>
      </c>
      <c r="H70" s="80">
        <f t="shared" si="41"/>
        <v>0</v>
      </c>
      <c r="I70" s="81">
        <f t="shared" si="43"/>
        <v>0</v>
      </c>
      <c r="J70" s="82">
        <f t="shared" si="48"/>
        <v>375</v>
      </c>
      <c r="K70" s="83">
        <v>0</v>
      </c>
      <c r="L70" s="83">
        <f t="shared" si="44"/>
        <v>1125</v>
      </c>
      <c r="M70" s="83">
        <f t="shared" si="45"/>
        <v>0</v>
      </c>
      <c r="N70" s="158">
        <f t="shared" si="46"/>
        <v>0</v>
      </c>
      <c r="O70" s="159">
        <v>0</v>
      </c>
      <c r="P70" s="72">
        <v>0</v>
      </c>
      <c r="Q70" s="102">
        <f t="shared" si="42"/>
        <v>0</v>
      </c>
      <c r="R70" s="102">
        <v>0</v>
      </c>
      <c r="S70" s="102">
        <v>0</v>
      </c>
      <c r="T70" s="102">
        <v>0</v>
      </c>
    </row>
    <row r="71" spans="1:20" ht="15.75" x14ac:dyDescent="0.25">
      <c r="A71" s="68">
        <v>2024</v>
      </c>
      <c r="B71" s="68">
        <v>3</v>
      </c>
      <c r="C71" s="69">
        <v>45474</v>
      </c>
      <c r="D71" s="69">
        <v>45565</v>
      </c>
      <c r="E71" s="79">
        <f t="shared" si="47"/>
        <v>12125</v>
      </c>
      <c r="F71" s="80">
        <v>0</v>
      </c>
      <c r="G71" s="80">
        <f t="shared" si="49"/>
        <v>48500</v>
      </c>
      <c r="H71" s="80">
        <f t="shared" si="41"/>
        <v>0</v>
      </c>
      <c r="I71" s="81">
        <f t="shared" si="43"/>
        <v>0</v>
      </c>
      <c r="J71" s="82">
        <f t="shared" si="48"/>
        <v>375</v>
      </c>
      <c r="K71" s="83">
        <v>0</v>
      </c>
      <c r="L71" s="83">
        <f t="shared" si="44"/>
        <v>1500</v>
      </c>
      <c r="M71" s="83">
        <f>SUM(M70+K71)</f>
        <v>0</v>
      </c>
      <c r="N71" s="158">
        <f t="shared" si="46"/>
        <v>0</v>
      </c>
      <c r="O71" s="159">
        <v>0</v>
      </c>
      <c r="P71" s="72">
        <v>0</v>
      </c>
      <c r="Q71" s="102">
        <f t="shared" si="42"/>
        <v>0</v>
      </c>
      <c r="R71" s="102">
        <v>0</v>
      </c>
      <c r="S71" s="102">
        <v>0</v>
      </c>
      <c r="T71" s="102">
        <v>0</v>
      </c>
    </row>
    <row r="72" spans="1:20" ht="15.75" x14ac:dyDescent="0.25">
      <c r="A72" s="1">
        <v>2024</v>
      </c>
      <c r="B72" s="1">
        <v>4</v>
      </c>
      <c r="C72" s="3">
        <v>45566</v>
      </c>
      <c r="D72" s="3">
        <v>45657</v>
      </c>
      <c r="E72" s="24">
        <f t="shared" si="47"/>
        <v>12125</v>
      </c>
      <c r="F72" s="20"/>
      <c r="G72" s="20">
        <f>G71+E72</f>
        <v>60625</v>
      </c>
      <c r="H72" s="20">
        <f>SUM(H71+F72)</f>
        <v>0</v>
      </c>
      <c r="I72" s="27">
        <f t="shared" si="43"/>
        <v>0</v>
      </c>
      <c r="J72" s="12">
        <f t="shared" si="48"/>
        <v>375</v>
      </c>
      <c r="K72" s="8"/>
      <c r="L72" s="8">
        <f>L71+J72</f>
        <v>1875</v>
      </c>
      <c r="M72" s="8">
        <f>SUM(M71+K72)</f>
        <v>0</v>
      </c>
      <c r="N72" s="77">
        <f>M72/L72</f>
        <v>0</v>
      </c>
      <c r="O72" s="78">
        <v>0</v>
      </c>
      <c r="P72" s="16"/>
      <c r="Q72" s="101">
        <f t="shared" si="42"/>
        <v>0</v>
      </c>
      <c r="R72" s="101"/>
      <c r="S72" s="101">
        <v>0</v>
      </c>
      <c r="T72" s="101"/>
    </row>
    <row r="73" spans="1:20" ht="15.75" x14ac:dyDescent="0.25">
      <c r="A73" s="1">
        <v>2025</v>
      </c>
      <c r="B73" s="1">
        <v>1</v>
      </c>
      <c r="C73" s="3">
        <v>45658</v>
      </c>
      <c r="D73" s="3">
        <v>45747</v>
      </c>
      <c r="E73" s="24">
        <f t="shared" si="47"/>
        <v>12125</v>
      </c>
      <c r="F73" s="20"/>
      <c r="G73" s="20">
        <f t="shared" ref="G73:G87" si="50">G72+E73</f>
        <v>72750</v>
      </c>
      <c r="H73" s="20">
        <f t="shared" ref="H73:H86" si="51">SUM(H72+F73)</f>
        <v>0</v>
      </c>
      <c r="I73" s="27">
        <f t="shared" si="43"/>
        <v>0</v>
      </c>
      <c r="J73" s="12">
        <f t="shared" si="48"/>
        <v>375</v>
      </c>
      <c r="K73" s="8"/>
      <c r="L73" s="8">
        <f>L72+J73</f>
        <v>2250</v>
      </c>
      <c r="M73" s="8">
        <f t="shared" ref="M73:M87" si="52">SUM(M72+K73)</f>
        <v>0</v>
      </c>
      <c r="N73" s="77">
        <f t="shared" ref="N73:N87" si="53">M73/L73</f>
        <v>0</v>
      </c>
      <c r="O73" s="78">
        <v>0</v>
      </c>
      <c r="P73" s="16"/>
      <c r="Q73" s="101">
        <f t="shared" si="42"/>
        <v>0</v>
      </c>
      <c r="R73" s="101"/>
      <c r="S73" s="101">
        <v>0</v>
      </c>
      <c r="T73" s="101"/>
    </row>
    <row r="74" spans="1:20" ht="15.75" x14ac:dyDescent="0.25">
      <c r="A74" s="1">
        <v>2025</v>
      </c>
      <c r="B74" s="1">
        <v>2</v>
      </c>
      <c r="C74" s="3">
        <v>45748</v>
      </c>
      <c r="D74" s="3">
        <v>45838</v>
      </c>
      <c r="E74" s="24">
        <f t="shared" si="47"/>
        <v>12125</v>
      </c>
      <c r="F74" s="20"/>
      <c r="G74" s="20">
        <f t="shared" si="50"/>
        <v>84875</v>
      </c>
      <c r="H74" s="20">
        <f t="shared" si="51"/>
        <v>0</v>
      </c>
      <c r="I74" s="27">
        <f t="shared" si="43"/>
        <v>0</v>
      </c>
      <c r="J74" s="12">
        <f t="shared" si="48"/>
        <v>375</v>
      </c>
      <c r="K74" s="8"/>
      <c r="L74" s="8">
        <f t="shared" ref="L74" si="54">L73+J74</f>
        <v>2625</v>
      </c>
      <c r="M74" s="8">
        <f t="shared" si="52"/>
        <v>0</v>
      </c>
      <c r="N74" s="77">
        <f t="shared" si="53"/>
        <v>0</v>
      </c>
      <c r="O74" s="78">
        <v>0</v>
      </c>
      <c r="P74" s="16"/>
      <c r="Q74" s="101">
        <f t="shared" si="42"/>
        <v>0</v>
      </c>
      <c r="R74" s="101"/>
      <c r="S74" s="101">
        <v>0</v>
      </c>
      <c r="T74" s="101"/>
    </row>
    <row r="75" spans="1:20" ht="15.75" x14ac:dyDescent="0.25">
      <c r="A75" s="1">
        <v>2025</v>
      </c>
      <c r="B75" s="1">
        <v>3</v>
      </c>
      <c r="C75" s="3">
        <v>45839</v>
      </c>
      <c r="D75" s="3">
        <v>45930</v>
      </c>
      <c r="E75" s="24">
        <f t="shared" si="47"/>
        <v>12125</v>
      </c>
      <c r="F75" s="20"/>
      <c r="G75" s="20">
        <f t="shared" si="50"/>
        <v>97000</v>
      </c>
      <c r="H75" s="20">
        <f t="shared" si="51"/>
        <v>0</v>
      </c>
      <c r="I75" s="27">
        <f t="shared" si="43"/>
        <v>0</v>
      </c>
      <c r="J75" s="12">
        <f t="shared" si="48"/>
        <v>375</v>
      </c>
      <c r="K75" s="8"/>
      <c r="L75" s="8">
        <f>L74+J75</f>
        <v>3000</v>
      </c>
      <c r="M75" s="8">
        <f t="shared" si="52"/>
        <v>0</v>
      </c>
      <c r="N75" s="77">
        <f t="shared" si="53"/>
        <v>0</v>
      </c>
      <c r="O75" s="78">
        <v>1</v>
      </c>
      <c r="P75" s="16"/>
      <c r="Q75" s="101">
        <f t="shared" si="42"/>
        <v>1</v>
      </c>
      <c r="R75" s="101"/>
      <c r="S75" s="101">
        <v>1075</v>
      </c>
      <c r="T75" s="101"/>
    </row>
    <row r="76" spans="1:20" ht="15.75" x14ac:dyDescent="0.25">
      <c r="A76" s="1">
        <v>2025</v>
      </c>
      <c r="B76" s="1">
        <v>4</v>
      </c>
      <c r="C76" s="3">
        <v>45931</v>
      </c>
      <c r="D76" s="3">
        <v>46022</v>
      </c>
      <c r="E76" s="24">
        <f t="shared" ref="E76:E78" si="55">$E$21/11</f>
        <v>0</v>
      </c>
      <c r="F76" s="20"/>
      <c r="G76" s="20">
        <f t="shared" si="50"/>
        <v>97000</v>
      </c>
      <c r="H76" s="20">
        <f t="shared" si="51"/>
        <v>0</v>
      </c>
      <c r="I76" s="27">
        <f t="shared" si="43"/>
        <v>0</v>
      </c>
      <c r="J76" s="12">
        <f t="shared" ref="J76:J78" si="56">$J$21/11</f>
        <v>0</v>
      </c>
      <c r="K76" s="8"/>
      <c r="L76" s="8">
        <f t="shared" ref="L76:L87" si="57">L75+J76</f>
        <v>3000</v>
      </c>
      <c r="M76" s="8">
        <f t="shared" si="52"/>
        <v>0</v>
      </c>
      <c r="N76" s="77">
        <f t="shared" si="53"/>
        <v>0</v>
      </c>
      <c r="O76" s="78"/>
      <c r="P76" s="16"/>
      <c r="Q76" s="101">
        <f t="shared" si="42"/>
        <v>0</v>
      </c>
      <c r="R76" s="101"/>
      <c r="S76" s="101"/>
      <c r="T76" s="101"/>
    </row>
    <row r="77" spans="1:20" ht="15.75" x14ac:dyDescent="0.25">
      <c r="A77" s="1">
        <v>2026</v>
      </c>
      <c r="B77" s="1">
        <v>1</v>
      </c>
      <c r="C77" s="3">
        <v>46023</v>
      </c>
      <c r="D77" s="3">
        <v>46112</v>
      </c>
      <c r="E77" s="24">
        <f t="shared" si="55"/>
        <v>0</v>
      </c>
      <c r="F77" s="20"/>
      <c r="G77" s="20">
        <f t="shared" si="50"/>
        <v>97000</v>
      </c>
      <c r="H77" s="20">
        <f t="shared" si="51"/>
        <v>0</v>
      </c>
      <c r="I77" s="27">
        <f t="shared" si="43"/>
        <v>0</v>
      </c>
      <c r="J77" s="12">
        <f t="shared" si="56"/>
        <v>0</v>
      </c>
      <c r="K77" s="8"/>
      <c r="L77" s="8">
        <f t="shared" si="57"/>
        <v>3000</v>
      </c>
      <c r="M77" s="8">
        <f t="shared" si="52"/>
        <v>0</v>
      </c>
      <c r="N77" s="77">
        <f t="shared" si="53"/>
        <v>0</v>
      </c>
      <c r="O77" s="78"/>
      <c r="P77" s="16"/>
      <c r="Q77" s="101">
        <f t="shared" si="42"/>
        <v>0</v>
      </c>
      <c r="R77" s="101"/>
      <c r="S77" s="101"/>
      <c r="T77" s="101"/>
    </row>
    <row r="78" spans="1:20" ht="15.75" x14ac:dyDescent="0.25">
      <c r="A78" s="1">
        <v>2026</v>
      </c>
      <c r="B78" s="1">
        <v>2</v>
      </c>
      <c r="C78" s="3">
        <v>46113</v>
      </c>
      <c r="D78" s="3">
        <v>46203</v>
      </c>
      <c r="E78" s="24">
        <f t="shared" si="55"/>
        <v>0</v>
      </c>
      <c r="F78" s="20"/>
      <c r="G78" s="20">
        <f t="shared" si="50"/>
        <v>97000</v>
      </c>
      <c r="H78" s="20">
        <f t="shared" si="51"/>
        <v>0</v>
      </c>
      <c r="I78" s="27">
        <f t="shared" si="43"/>
        <v>0</v>
      </c>
      <c r="J78" s="12">
        <f t="shared" si="56"/>
        <v>0</v>
      </c>
      <c r="K78" s="8"/>
      <c r="L78" s="8">
        <f t="shared" si="57"/>
        <v>3000</v>
      </c>
      <c r="M78" s="8">
        <f t="shared" si="52"/>
        <v>0</v>
      </c>
      <c r="N78" s="77">
        <f t="shared" si="53"/>
        <v>0</v>
      </c>
      <c r="O78" s="78"/>
      <c r="P78" s="16"/>
      <c r="Q78" s="101">
        <f t="shared" si="42"/>
        <v>0</v>
      </c>
      <c r="R78" s="101"/>
      <c r="S78" s="101"/>
      <c r="T78" s="101"/>
    </row>
    <row r="79" spans="1:20" ht="15.75" x14ac:dyDescent="0.25">
      <c r="A79" s="1">
        <v>2026</v>
      </c>
      <c r="B79" s="1">
        <v>3</v>
      </c>
      <c r="C79" s="3">
        <v>46204</v>
      </c>
      <c r="D79" s="3">
        <v>46295</v>
      </c>
      <c r="E79" s="25">
        <v>0</v>
      </c>
      <c r="F79" s="21"/>
      <c r="G79" s="21">
        <f t="shared" si="50"/>
        <v>97000</v>
      </c>
      <c r="H79" s="21">
        <f t="shared" si="51"/>
        <v>0</v>
      </c>
      <c r="I79" s="28">
        <f t="shared" si="43"/>
        <v>0</v>
      </c>
      <c r="J79" s="13">
        <v>0</v>
      </c>
      <c r="K79" s="5"/>
      <c r="L79" s="5">
        <f t="shared" si="57"/>
        <v>3000</v>
      </c>
      <c r="M79" s="5">
        <f t="shared" si="52"/>
        <v>0</v>
      </c>
      <c r="N79" s="19">
        <f t="shared" si="53"/>
        <v>0</v>
      </c>
      <c r="O79" s="76"/>
      <c r="P79" s="4"/>
      <c r="Q79" s="101">
        <f t="shared" si="42"/>
        <v>0</v>
      </c>
      <c r="R79" s="101"/>
      <c r="S79" s="101"/>
      <c r="T79" s="101"/>
    </row>
    <row r="80" spans="1:20" ht="15.75" x14ac:dyDescent="0.25">
      <c r="A80" s="1">
        <v>2026</v>
      </c>
      <c r="B80" s="1">
        <v>4</v>
      </c>
      <c r="C80" s="3">
        <v>46296</v>
      </c>
      <c r="D80" s="3">
        <v>46387</v>
      </c>
      <c r="E80" s="25">
        <v>0</v>
      </c>
      <c r="F80" s="21"/>
      <c r="G80" s="21">
        <f t="shared" si="50"/>
        <v>97000</v>
      </c>
      <c r="H80" s="21">
        <f t="shared" si="51"/>
        <v>0</v>
      </c>
      <c r="I80" s="28">
        <f t="shared" si="43"/>
        <v>0</v>
      </c>
      <c r="J80" s="13">
        <v>0</v>
      </c>
      <c r="K80" s="5"/>
      <c r="L80" s="5">
        <f t="shared" si="57"/>
        <v>3000</v>
      </c>
      <c r="M80" s="5">
        <f t="shared" si="52"/>
        <v>0</v>
      </c>
      <c r="N80" s="19">
        <f t="shared" si="53"/>
        <v>0</v>
      </c>
      <c r="O80" s="17"/>
      <c r="P80" s="4"/>
      <c r="Q80" s="101">
        <f t="shared" si="42"/>
        <v>0</v>
      </c>
      <c r="R80" s="101"/>
      <c r="S80" s="101"/>
      <c r="T80" s="101"/>
    </row>
    <row r="81" spans="1:20" ht="15.75" x14ac:dyDescent="0.25">
      <c r="A81" s="1">
        <v>2027</v>
      </c>
      <c r="B81" s="1">
        <v>1</v>
      </c>
      <c r="C81" s="3">
        <v>46388</v>
      </c>
      <c r="D81" s="3">
        <v>46477</v>
      </c>
      <c r="E81" s="25">
        <v>0</v>
      </c>
      <c r="F81" s="21"/>
      <c r="G81" s="21">
        <f t="shared" si="50"/>
        <v>97000</v>
      </c>
      <c r="H81" s="21">
        <f t="shared" si="51"/>
        <v>0</v>
      </c>
      <c r="I81" s="28">
        <f t="shared" si="43"/>
        <v>0</v>
      </c>
      <c r="J81" s="13">
        <v>0</v>
      </c>
      <c r="K81" s="5"/>
      <c r="L81" s="5">
        <f t="shared" si="57"/>
        <v>3000</v>
      </c>
      <c r="M81" s="5">
        <f t="shared" si="52"/>
        <v>0</v>
      </c>
      <c r="N81" s="19">
        <f t="shared" si="53"/>
        <v>0</v>
      </c>
      <c r="O81" s="17"/>
      <c r="P81" s="4"/>
      <c r="Q81" s="101">
        <f t="shared" si="42"/>
        <v>0</v>
      </c>
      <c r="R81" s="101"/>
      <c r="S81" s="101"/>
      <c r="T81" s="101"/>
    </row>
    <row r="82" spans="1:20" ht="15.75" x14ac:dyDescent="0.25">
      <c r="A82" s="1">
        <v>2027</v>
      </c>
      <c r="B82" s="1">
        <v>2</v>
      </c>
      <c r="C82" s="3">
        <v>46478</v>
      </c>
      <c r="D82" s="3">
        <v>46568</v>
      </c>
      <c r="E82" s="25">
        <v>0</v>
      </c>
      <c r="F82" s="21"/>
      <c r="G82" s="21">
        <f t="shared" si="50"/>
        <v>97000</v>
      </c>
      <c r="H82" s="21">
        <f t="shared" si="51"/>
        <v>0</v>
      </c>
      <c r="I82" s="28">
        <f t="shared" si="43"/>
        <v>0</v>
      </c>
      <c r="J82" s="13">
        <v>0</v>
      </c>
      <c r="K82" s="5"/>
      <c r="L82" s="5">
        <f t="shared" si="57"/>
        <v>3000</v>
      </c>
      <c r="M82" s="5">
        <f t="shared" si="52"/>
        <v>0</v>
      </c>
      <c r="N82" s="19">
        <f t="shared" si="53"/>
        <v>0</v>
      </c>
      <c r="O82" s="17"/>
      <c r="P82" s="4"/>
      <c r="Q82" s="101">
        <f t="shared" si="42"/>
        <v>0</v>
      </c>
      <c r="R82" s="101"/>
      <c r="S82" s="101"/>
      <c r="T82" s="101"/>
    </row>
    <row r="83" spans="1:20" ht="15.75" x14ac:dyDescent="0.25">
      <c r="A83" s="1">
        <v>2027</v>
      </c>
      <c r="B83" s="1">
        <v>3</v>
      </c>
      <c r="C83" s="3">
        <v>46569</v>
      </c>
      <c r="D83" s="3">
        <v>46660</v>
      </c>
      <c r="E83" s="25">
        <v>0</v>
      </c>
      <c r="F83" s="21"/>
      <c r="G83" s="21">
        <f t="shared" si="50"/>
        <v>97000</v>
      </c>
      <c r="H83" s="21">
        <f t="shared" si="51"/>
        <v>0</v>
      </c>
      <c r="I83" s="28">
        <f t="shared" si="43"/>
        <v>0</v>
      </c>
      <c r="J83" s="13">
        <v>0</v>
      </c>
      <c r="K83" s="5"/>
      <c r="L83" s="5">
        <f t="shared" si="57"/>
        <v>3000</v>
      </c>
      <c r="M83" s="5">
        <f t="shared" si="52"/>
        <v>0</v>
      </c>
      <c r="N83" s="19">
        <f t="shared" si="53"/>
        <v>0</v>
      </c>
      <c r="O83" s="17"/>
      <c r="P83" s="4"/>
      <c r="Q83" s="101">
        <f t="shared" si="42"/>
        <v>0</v>
      </c>
      <c r="R83" s="101"/>
      <c r="S83" s="101"/>
      <c r="T83" s="101"/>
    </row>
    <row r="84" spans="1:20" ht="15.75" x14ac:dyDescent="0.25">
      <c r="A84" s="1">
        <v>2027</v>
      </c>
      <c r="B84" s="1">
        <v>4</v>
      </c>
      <c r="C84" s="3">
        <v>46661</v>
      </c>
      <c r="D84" s="3">
        <v>46752</v>
      </c>
      <c r="E84" s="25">
        <v>0</v>
      </c>
      <c r="F84" s="21"/>
      <c r="G84" s="21">
        <f t="shared" si="50"/>
        <v>97000</v>
      </c>
      <c r="H84" s="21">
        <f t="shared" si="51"/>
        <v>0</v>
      </c>
      <c r="I84" s="28">
        <f t="shared" si="43"/>
        <v>0</v>
      </c>
      <c r="J84" s="13">
        <v>0</v>
      </c>
      <c r="K84" s="5"/>
      <c r="L84" s="5">
        <f t="shared" si="57"/>
        <v>3000</v>
      </c>
      <c r="M84" s="5">
        <f t="shared" si="52"/>
        <v>0</v>
      </c>
      <c r="N84" s="19">
        <f t="shared" si="53"/>
        <v>0</v>
      </c>
      <c r="O84" s="17"/>
      <c r="P84" s="4"/>
      <c r="Q84" s="101">
        <f t="shared" si="42"/>
        <v>0</v>
      </c>
      <c r="R84" s="101"/>
      <c r="S84" s="101"/>
      <c r="T84" s="101"/>
    </row>
    <row r="85" spans="1:20" ht="15.75" x14ac:dyDescent="0.25">
      <c r="A85" s="1">
        <v>2028</v>
      </c>
      <c r="B85" s="1">
        <v>1</v>
      </c>
      <c r="C85" s="3">
        <v>46753</v>
      </c>
      <c r="D85" s="3">
        <v>46843</v>
      </c>
      <c r="E85" s="25">
        <v>0</v>
      </c>
      <c r="F85" s="21"/>
      <c r="G85" s="21">
        <f t="shared" si="50"/>
        <v>97000</v>
      </c>
      <c r="H85" s="21">
        <f t="shared" si="51"/>
        <v>0</v>
      </c>
      <c r="I85" s="28">
        <f>H85/G85</f>
        <v>0</v>
      </c>
      <c r="J85" s="13">
        <v>0</v>
      </c>
      <c r="K85" s="5"/>
      <c r="L85" s="5">
        <f t="shared" si="57"/>
        <v>3000</v>
      </c>
      <c r="M85" s="5">
        <f t="shared" si="52"/>
        <v>0</v>
      </c>
      <c r="N85" s="19">
        <f t="shared" si="53"/>
        <v>0</v>
      </c>
      <c r="O85" s="17"/>
      <c r="P85" s="4"/>
      <c r="Q85" s="101">
        <f t="shared" si="42"/>
        <v>0</v>
      </c>
      <c r="R85" s="101"/>
      <c r="S85" s="101"/>
      <c r="T85" s="101"/>
    </row>
    <row r="86" spans="1:20" ht="15.75" x14ac:dyDescent="0.25">
      <c r="A86" s="1">
        <v>2028</v>
      </c>
      <c r="B86" s="1">
        <v>2</v>
      </c>
      <c r="C86" s="3">
        <v>46844</v>
      </c>
      <c r="D86" s="3">
        <v>46934</v>
      </c>
      <c r="E86" s="25">
        <v>0</v>
      </c>
      <c r="F86" s="21"/>
      <c r="G86" s="21">
        <f t="shared" si="50"/>
        <v>97000</v>
      </c>
      <c r="H86" s="21">
        <f t="shared" si="51"/>
        <v>0</v>
      </c>
      <c r="I86" s="28">
        <f t="shared" ref="I86:I87" si="58">H86/G86</f>
        <v>0</v>
      </c>
      <c r="J86" s="13">
        <v>0</v>
      </c>
      <c r="K86" s="5"/>
      <c r="L86" s="5">
        <f t="shared" si="57"/>
        <v>3000</v>
      </c>
      <c r="M86" s="5">
        <f t="shared" si="52"/>
        <v>0</v>
      </c>
      <c r="N86" s="19">
        <f t="shared" si="53"/>
        <v>0</v>
      </c>
      <c r="O86" s="17"/>
      <c r="P86" s="4"/>
      <c r="Q86" s="101">
        <f t="shared" si="42"/>
        <v>0</v>
      </c>
      <c r="R86" s="101"/>
      <c r="S86" s="101"/>
      <c r="T86" s="101"/>
    </row>
    <row r="87" spans="1:20" ht="15.75" x14ac:dyDescent="0.25">
      <c r="A87" s="1">
        <v>2028</v>
      </c>
      <c r="B87" s="1">
        <v>3</v>
      </c>
      <c r="C87" s="3">
        <v>46935</v>
      </c>
      <c r="D87" s="3">
        <v>47026</v>
      </c>
      <c r="E87" s="25">
        <v>0</v>
      </c>
      <c r="F87" s="21"/>
      <c r="G87" s="21">
        <f t="shared" si="50"/>
        <v>97000</v>
      </c>
      <c r="H87" s="21">
        <f>SUM(H86+F87)</f>
        <v>0</v>
      </c>
      <c r="I87" s="28">
        <f t="shared" si="58"/>
        <v>0</v>
      </c>
      <c r="J87" s="13">
        <v>0</v>
      </c>
      <c r="K87" s="18"/>
      <c r="L87" s="18">
        <f t="shared" si="57"/>
        <v>3000</v>
      </c>
      <c r="M87" s="18">
        <f t="shared" si="52"/>
        <v>0</v>
      </c>
      <c r="N87" s="19">
        <f t="shared" si="53"/>
        <v>0</v>
      </c>
      <c r="O87" s="17"/>
      <c r="P87" s="4"/>
      <c r="Q87" s="101">
        <f t="shared" si="42"/>
        <v>0</v>
      </c>
      <c r="R87" s="101"/>
      <c r="S87" s="101"/>
      <c r="T87" s="101"/>
    </row>
    <row r="88" spans="1:20" ht="15.75" thickBot="1" x14ac:dyDescent="0.3">
      <c r="A88" s="40" t="s">
        <v>12</v>
      </c>
      <c r="B88" s="40"/>
      <c r="C88" s="40"/>
      <c r="D88" s="41"/>
      <c r="E88" s="42">
        <f>97000</f>
        <v>97000</v>
      </c>
      <c r="F88" s="38">
        <f>SUM(F64:F87)</f>
        <v>0</v>
      </c>
      <c r="G88" s="38">
        <f>G87</f>
        <v>97000</v>
      </c>
      <c r="H88" s="39">
        <f>H87</f>
        <v>0</v>
      </c>
      <c r="I88" s="49">
        <f>H88/G88</f>
        <v>0</v>
      </c>
      <c r="J88" s="43">
        <v>3000</v>
      </c>
      <c r="K88" s="50">
        <f>SUM(K64:K87)</f>
        <v>0</v>
      </c>
      <c r="L88" s="44">
        <f>L87</f>
        <v>3000</v>
      </c>
      <c r="M88" s="45">
        <f>M87</f>
        <v>0</v>
      </c>
      <c r="N88" s="46">
        <f>M88/L88</f>
        <v>0</v>
      </c>
      <c r="O88" s="47">
        <f>SUM(O64:O87)</f>
        <v>1</v>
      </c>
      <c r="P88" s="47">
        <f>SUM(P64:P87)</f>
        <v>0</v>
      </c>
      <c r="Q88" s="101">
        <f t="shared" si="42"/>
        <v>1</v>
      </c>
      <c r="R88" s="101">
        <f t="shared" ref="R88" si="59">P88</f>
        <v>0</v>
      </c>
      <c r="S88" s="101">
        <f>SUM(S64:S87)</f>
        <v>1075</v>
      </c>
      <c r="T88" s="101">
        <f>SUM(T64:T87)</f>
        <v>0</v>
      </c>
    </row>
    <row r="89" spans="1:20" ht="15.75" thickTop="1" x14ac:dyDescent="0.25"/>
    <row r="91" spans="1:20" x14ac:dyDescent="0.25">
      <c r="A91" s="190" t="s">
        <v>114</v>
      </c>
      <c r="B91" s="190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</row>
    <row r="92" spans="1:20" ht="15.75" thickBot="1" x14ac:dyDescent="0.3">
      <c r="A92" s="170" t="s">
        <v>0</v>
      </c>
      <c r="B92" s="171"/>
      <c r="C92" s="171"/>
      <c r="D92" s="171"/>
      <c r="E92" s="172" t="s">
        <v>109</v>
      </c>
      <c r="F92" s="172"/>
      <c r="G92" s="172"/>
      <c r="H92" s="172"/>
      <c r="I92" s="173"/>
      <c r="J92" s="174" t="s">
        <v>110</v>
      </c>
      <c r="K92" s="175"/>
      <c r="L92" s="175"/>
      <c r="M92" s="175"/>
      <c r="N92" s="176"/>
      <c r="O92" s="14"/>
      <c r="P92" s="7"/>
      <c r="Q92" s="185" t="s">
        <v>77</v>
      </c>
      <c r="R92" s="185"/>
      <c r="S92" s="185"/>
      <c r="T92" s="185"/>
    </row>
    <row r="93" spans="1:20" ht="120.75" thickTop="1" x14ac:dyDescent="0.25">
      <c r="A93" s="9" t="s">
        <v>1</v>
      </c>
      <c r="B93" s="9" t="s">
        <v>2</v>
      </c>
      <c r="C93" s="9" t="s">
        <v>3</v>
      </c>
      <c r="D93" s="11" t="s">
        <v>9</v>
      </c>
      <c r="E93" s="29" t="s">
        <v>4</v>
      </c>
      <c r="F93" s="23" t="s">
        <v>6</v>
      </c>
      <c r="G93" s="23" t="s">
        <v>5</v>
      </c>
      <c r="H93" s="23" t="s">
        <v>7</v>
      </c>
      <c r="I93" s="26" t="s">
        <v>8</v>
      </c>
      <c r="J93" s="29" t="s">
        <v>4</v>
      </c>
      <c r="K93" s="30" t="s">
        <v>6</v>
      </c>
      <c r="L93" s="30" t="s">
        <v>5</v>
      </c>
      <c r="M93" s="30" t="s">
        <v>7</v>
      </c>
      <c r="N93" s="31" t="s">
        <v>8</v>
      </c>
      <c r="O93" s="113" t="s">
        <v>103</v>
      </c>
      <c r="P93" s="113" t="s">
        <v>104</v>
      </c>
      <c r="Q93" s="113" t="s">
        <v>105</v>
      </c>
      <c r="R93" s="113" t="s">
        <v>106</v>
      </c>
      <c r="S93" s="113" t="s">
        <v>107</v>
      </c>
      <c r="T93" s="113" t="s">
        <v>108</v>
      </c>
    </row>
    <row r="94" spans="1:20" ht="15.75" x14ac:dyDescent="0.25">
      <c r="A94" s="68">
        <v>2022</v>
      </c>
      <c r="B94" s="68">
        <v>4</v>
      </c>
      <c r="C94" s="69">
        <v>44835</v>
      </c>
      <c r="D94" s="69">
        <v>44926</v>
      </c>
      <c r="E94" s="70"/>
      <c r="F94" s="70"/>
      <c r="G94" s="70"/>
      <c r="H94" s="70"/>
      <c r="I94" s="71"/>
      <c r="J94" s="70"/>
      <c r="K94" s="70"/>
      <c r="L94" s="70"/>
      <c r="M94" s="70"/>
      <c r="N94" s="71"/>
      <c r="O94" s="72"/>
      <c r="P94" s="73"/>
      <c r="Q94" s="102"/>
      <c r="R94" s="102"/>
      <c r="S94" s="102"/>
      <c r="T94" s="102"/>
    </row>
    <row r="95" spans="1:20" ht="15.75" x14ac:dyDescent="0.25">
      <c r="A95" s="68">
        <v>2023</v>
      </c>
      <c r="B95" s="68">
        <v>1</v>
      </c>
      <c r="C95" s="69">
        <v>44927</v>
      </c>
      <c r="D95" s="69">
        <v>45016</v>
      </c>
      <c r="E95" s="70"/>
      <c r="F95" s="70"/>
      <c r="G95" s="70"/>
      <c r="H95" s="70"/>
      <c r="I95" s="71"/>
      <c r="J95" s="70"/>
      <c r="K95" s="70"/>
      <c r="L95" s="70"/>
      <c r="M95" s="70"/>
      <c r="N95" s="71"/>
      <c r="O95" s="72"/>
      <c r="P95" s="73"/>
      <c r="Q95" s="102"/>
      <c r="R95" s="102"/>
      <c r="S95" s="102"/>
      <c r="T95" s="102"/>
    </row>
    <row r="96" spans="1:20" ht="15.75" x14ac:dyDescent="0.25">
      <c r="A96" s="115">
        <v>2023</v>
      </c>
      <c r="B96" s="115">
        <v>2</v>
      </c>
      <c r="C96" s="116">
        <v>45017</v>
      </c>
      <c r="D96" s="116">
        <v>45107</v>
      </c>
      <c r="E96" s="126">
        <v>0</v>
      </c>
      <c r="F96" s="118">
        <v>0</v>
      </c>
      <c r="G96" s="118">
        <f>E96</f>
        <v>0</v>
      </c>
      <c r="H96" s="118">
        <f>SUM(F96+0)</f>
        <v>0</v>
      </c>
      <c r="I96" s="127"/>
      <c r="J96" s="128">
        <v>0</v>
      </c>
      <c r="K96" s="129">
        <v>0</v>
      </c>
      <c r="L96" s="130">
        <f>J96</f>
        <v>0</v>
      </c>
      <c r="M96" s="129">
        <f>SUM(K96+0)</f>
        <v>0</v>
      </c>
      <c r="N96" s="131">
        <v>0</v>
      </c>
      <c r="O96" s="135"/>
      <c r="P96" s="133"/>
      <c r="Q96" s="114"/>
      <c r="R96" s="114"/>
      <c r="S96" s="114"/>
      <c r="T96" s="114"/>
    </row>
    <row r="97" spans="1:20" ht="15.75" x14ac:dyDescent="0.25">
      <c r="A97" s="68">
        <v>2023</v>
      </c>
      <c r="B97" s="68">
        <v>3</v>
      </c>
      <c r="C97" s="69">
        <v>45108</v>
      </c>
      <c r="D97" s="69">
        <v>45199</v>
      </c>
      <c r="E97" s="79"/>
      <c r="F97" s="80"/>
      <c r="G97" s="80">
        <f t="shared" ref="G97:G98" si="60">G96+E97</f>
        <v>0</v>
      </c>
      <c r="H97" s="80">
        <f t="shared" ref="H97:H101" si="61">SUM(H96+F97)</f>
        <v>0</v>
      </c>
      <c r="I97" s="81">
        <v>0</v>
      </c>
      <c r="J97" s="82"/>
      <c r="K97" s="83"/>
      <c r="L97" s="83">
        <f>L96+J97</f>
        <v>0</v>
      </c>
      <c r="M97" s="83">
        <f>SUM(M96+K97)</f>
        <v>0</v>
      </c>
      <c r="N97" s="158">
        <v>0</v>
      </c>
      <c r="O97" s="159">
        <v>0</v>
      </c>
      <c r="P97" s="72">
        <v>0</v>
      </c>
      <c r="Q97" s="102">
        <f t="shared" ref="Q97:Q118" si="62">O97</f>
        <v>0</v>
      </c>
      <c r="R97" s="102">
        <v>0</v>
      </c>
      <c r="S97" s="102">
        <v>0</v>
      </c>
      <c r="T97" s="102">
        <v>0</v>
      </c>
    </row>
    <row r="98" spans="1:20" ht="15.75" x14ac:dyDescent="0.25">
      <c r="A98" s="68">
        <v>2023</v>
      </c>
      <c r="B98" s="68">
        <v>4</v>
      </c>
      <c r="C98" s="69">
        <v>45200</v>
      </c>
      <c r="D98" s="69">
        <v>45291</v>
      </c>
      <c r="E98" s="79">
        <f>$E$118/8</f>
        <v>12125</v>
      </c>
      <c r="F98" s="80">
        <v>0</v>
      </c>
      <c r="G98" s="80">
        <f t="shared" si="60"/>
        <v>12125</v>
      </c>
      <c r="H98" s="80">
        <f t="shared" si="61"/>
        <v>0</v>
      </c>
      <c r="I98" s="81">
        <f t="shared" ref="I98:I114" si="63">H98/G98</f>
        <v>0</v>
      </c>
      <c r="J98" s="82">
        <f>$J$118/8</f>
        <v>375</v>
      </c>
      <c r="K98" s="83">
        <v>0</v>
      </c>
      <c r="L98" s="83">
        <f t="shared" ref="L98:L101" si="64">L97+J98</f>
        <v>375</v>
      </c>
      <c r="M98" s="83">
        <f t="shared" ref="M98:M100" si="65">SUM(M97+K98)</f>
        <v>0</v>
      </c>
      <c r="N98" s="158">
        <f t="shared" ref="N98:N101" si="66">M98/L98</f>
        <v>0</v>
      </c>
      <c r="O98" s="159">
        <v>0</v>
      </c>
      <c r="P98" s="72">
        <v>0</v>
      </c>
      <c r="Q98" s="102">
        <f t="shared" si="62"/>
        <v>0</v>
      </c>
      <c r="R98" s="102">
        <v>0</v>
      </c>
      <c r="S98" s="102">
        <v>0</v>
      </c>
      <c r="T98" s="102">
        <v>0</v>
      </c>
    </row>
    <row r="99" spans="1:20" ht="15.75" x14ac:dyDescent="0.25">
      <c r="A99" s="68">
        <v>2024</v>
      </c>
      <c r="B99" s="68">
        <v>1</v>
      </c>
      <c r="C99" s="69">
        <v>45292</v>
      </c>
      <c r="D99" s="69">
        <v>45382</v>
      </c>
      <c r="E99" s="79">
        <f t="shared" ref="E99:E105" si="67">$E$118/8</f>
        <v>12125</v>
      </c>
      <c r="F99" s="80">
        <v>0</v>
      </c>
      <c r="G99" s="80">
        <f>G98+E99</f>
        <v>24250</v>
      </c>
      <c r="H99" s="80">
        <f t="shared" si="61"/>
        <v>0</v>
      </c>
      <c r="I99" s="81">
        <f t="shared" si="63"/>
        <v>0</v>
      </c>
      <c r="J99" s="82">
        <f t="shared" ref="J99:J105" si="68">$J$28/8</f>
        <v>375</v>
      </c>
      <c r="K99" s="83">
        <v>0</v>
      </c>
      <c r="L99" s="83">
        <f t="shared" si="64"/>
        <v>750</v>
      </c>
      <c r="M99" s="83">
        <f t="shared" si="65"/>
        <v>0</v>
      </c>
      <c r="N99" s="158">
        <f t="shared" si="66"/>
        <v>0</v>
      </c>
      <c r="O99" s="159">
        <v>0</v>
      </c>
      <c r="P99" s="72">
        <v>0</v>
      </c>
      <c r="Q99" s="102">
        <f t="shared" si="62"/>
        <v>0</v>
      </c>
      <c r="R99" s="102">
        <v>0</v>
      </c>
      <c r="S99" s="102">
        <v>0</v>
      </c>
      <c r="T99" s="102">
        <v>0</v>
      </c>
    </row>
    <row r="100" spans="1:20" ht="15.75" x14ac:dyDescent="0.25">
      <c r="A100" s="68">
        <v>2024</v>
      </c>
      <c r="B100" s="68">
        <v>2</v>
      </c>
      <c r="C100" s="69">
        <v>45383</v>
      </c>
      <c r="D100" s="69">
        <v>45473</v>
      </c>
      <c r="E100" s="79">
        <f t="shared" si="67"/>
        <v>12125</v>
      </c>
      <c r="F100" s="80">
        <v>0</v>
      </c>
      <c r="G100" s="80">
        <f t="shared" ref="G100:G101" si="69">G99+E100</f>
        <v>36375</v>
      </c>
      <c r="H100" s="80">
        <f t="shared" si="61"/>
        <v>0</v>
      </c>
      <c r="I100" s="81">
        <f t="shared" si="63"/>
        <v>0</v>
      </c>
      <c r="J100" s="82">
        <f t="shared" si="68"/>
        <v>375</v>
      </c>
      <c r="K100" s="83">
        <v>0</v>
      </c>
      <c r="L100" s="83">
        <f t="shared" si="64"/>
        <v>1125</v>
      </c>
      <c r="M100" s="83">
        <f t="shared" si="65"/>
        <v>0</v>
      </c>
      <c r="N100" s="158">
        <f t="shared" si="66"/>
        <v>0</v>
      </c>
      <c r="O100" s="159">
        <v>0</v>
      </c>
      <c r="P100" s="72">
        <v>0</v>
      </c>
      <c r="Q100" s="102">
        <f t="shared" si="62"/>
        <v>0</v>
      </c>
      <c r="R100" s="102">
        <v>0</v>
      </c>
      <c r="S100" s="102">
        <v>0</v>
      </c>
      <c r="T100" s="102">
        <v>0</v>
      </c>
    </row>
    <row r="101" spans="1:20" ht="15.75" x14ac:dyDescent="0.25">
      <c r="A101" s="68">
        <v>2024</v>
      </c>
      <c r="B101" s="68">
        <v>3</v>
      </c>
      <c r="C101" s="69">
        <v>45474</v>
      </c>
      <c r="D101" s="69">
        <v>45565</v>
      </c>
      <c r="E101" s="79">
        <f t="shared" si="67"/>
        <v>12125</v>
      </c>
      <c r="F101" s="80">
        <v>0</v>
      </c>
      <c r="G101" s="80">
        <f t="shared" si="69"/>
        <v>48500</v>
      </c>
      <c r="H101" s="80">
        <f t="shared" si="61"/>
        <v>0</v>
      </c>
      <c r="I101" s="81">
        <f t="shared" si="63"/>
        <v>0</v>
      </c>
      <c r="J101" s="82">
        <f t="shared" si="68"/>
        <v>375</v>
      </c>
      <c r="K101" s="83">
        <v>0</v>
      </c>
      <c r="L101" s="83">
        <f t="shared" si="64"/>
        <v>1500</v>
      </c>
      <c r="M101" s="83">
        <f>SUM(M100+K101)</f>
        <v>0</v>
      </c>
      <c r="N101" s="158">
        <f t="shared" si="66"/>
        <v>0</v>
      </c>
      <c r="O101" s="159">
        <v>0</v>
      </c>
      <c r="P101" s="72">
        <v>0</v>
      </c>
      <c r="Q101" s="102">
        <f t="shared" si="62"/>
        <v>0</v>
      </c>
      <c r="R101" s="102">
        <v>0</v>
      </c>
      <c r="S101" s="102">
        <v>0</v>
      </c>
      <c r="T101" s="102">
        <v>0</v>
      </c>
    </row>
    <row r="102" spans="1:20" ht="15.75" x14ac:dyDescent="0.25">
      <c r="A102" s="1">
        <v>2024</v>
      </c>
      <c r="B102" s="1">
        <v>4</v>
      </c>
      <c r="C102" s="3">
        <v>45566</v>
      </c>
      <c r="D102" s="3">
        <v>45657</v>
      </c>
      <c r="E102" s="24">
        <f t="shared" si="67"/>
        <v>12125</v>
      </c>
      <c r="F102" s="20"/>
      <c r="G102" s="20">
        <f>G101+E102</f>
        <v>60625</v>
      </c>
      <c r="H102" s="20">
        <f>SUM(H101+F102)</f>
        <v>0</v>
      </c>
      <c r="I102" s="27">
        <f t="shared" si="63"/>
        <v>0</v>
      </c>
      <c r="J102" s="12">
        <f t="shared" si="68"/>
        <v>375</v>
      </c>
      <c r="K102" s="8"/>
      <c r="L102" s="8">
        <f>L101+J102</f>
        <v>1875</v>
      </c>
      <c r="M102" s="8">
        <f>SUM(M101+K102)</f>
        <v>0</v>
      </c>
      <c r="N102" s="77">
        <f>M102/L102</f>
        <v>0</v>
      </c>
      <c r="O102" s="78">
        <v>0</v>
      </c>
      <c r="P102" s="16"/>
      <c r="Q102" s="101">
        <f t="shared" si="62"/>
        <v>0</v>
      </c>
      <c r="R102" s="101"/>
      <c r="S102" s="101">
        <v>0</v>
      </c>
      <c r="T102" s="101"/>
    </row>
    <row r="103" spans="1:20" ht="15.75" x14ac:dyDescent="0.25">
      <c r="A103" s="1">
        <v>2025</v>
      </c>
      <c r="B103" s="1">
        <v>1</v>
      </c>
      <c r="C103" s="3">
        <v>45658</v>
      </c>
      <c r="D103" s="3">
        <v>45747</v>
      </c>
      <c r="E103" s="24">
        <f t="shared" si="67"/>
        <v>12125</v>
      </c>
      <c r="F103" s="20"/>
      <c r="G103" s="20">
        <f t="shared" ref="G103:G117" si="70">G102+E103</f>
        <v>72750</v>
      </c>
      <c r="H103" s="20">
        <f t="shared" ref="H103:H116" si="71">SUM(H102+F103)</f>
        <v>0</v>
      </c>
      <c r="I103" s="27">
        <f t="shared" si="63"/>
        <v>0</v>
      </c>
      <c r="J103" s="12">
        <f t="shared" si="68"/>
        <v>375</v>
      </c>
      <c r="K103" s="8"/>
      <c r="L103" s="8">
        <f>L102+J103</f>
        <v>2250</v>
      </c>
      <c r="M103" s="8">
        <f t="shared" ref="M103:M117" si="72">SUM(M102+K103)</f>
        <v>0</v>
      </c>
      <c r="N103" s="77">
        <f t="shared" ref="N103:N117" si="73">M103/L103</f>
        <v>0</v>
      </c>
      <c r="O103" s="78">
        <v>0</v>
      </c>
      <c r="P103" s="16"/>
      <c r="Q103" s="101">
        <f t="shared" si="62"/>
        <v>0</v>
      </c>
      <c r="R103" s="101"/>
      <c r="S103" s="101">
        <v>0</v>
      </c>
      <c r="T103" s="101"/>
    </row>
    <row r="104" spans="1:20" ht="15.75" x14ac:dyDescent="0.25">
      <c r="A104" s="1">
        <v>2025</v>
      </c>
      <c r="B104" s="1">
        <v>2</v>
      </c>
      <c r="C104" s="3">
        <v>45748</v>
      </c>
      <c r="D104" s="3">
        <v>45838</v>
      </c>
      <c r="E104" s="24">
        <f t="shared" si="67"/>
        <v>12125</v>
      </c>
      <c r="F104" s="20"/>
      <c r="G104" s="20">
        <f t="shared" si="70"/>
        <v>84875</v>
      </c>
      <c r="H104" s="20">
        <f t="shared" si="71"/>
        <v>0</v>
      </c>
      <c r="I104" s="27">
        <f t="shared" si="63"/>
        <v>0</v>
      </c>
      <c r="J104" s="12">
        <f t="shared" si="68"/>
        <v>375</v>
      </c>
      <c r="K104" s="8"/>
      <c r="L104" s="8">
        <f t="shared" ref="L104" si="74">L103+J104</f>
        <v>2625</v>
      </c>
      <c r="M104" s="8">
        <f t="shared" si="72"/>
        <v>0</v>
      </c>
      <c r="N104" s="77">
        <f t="shared" si="73"/>
        <v>0</v>
      </c>
      <c r="O104" s="78">
        <v>0</v>
      </c>
      <c r="P104" s="16"/>
      <c r="Q104" s="101">
        <f t="shared" si="62"/>
        <v>0</v>
      </c>
      <c r="R104" s="101"/>
      <c r="S104" s="101">
        <v>0</v>
      </c>
      <c r="T104" s="101"/>
    </row>
    <row r="105" spans="1:20" ht="15.75" x14ac:dyDescent="0.25">
      <c r="A105" s="1">
        <v>2025</v>
      </c>
      <c r="B105" s="1">
        <v>3</v>
      </c>
      <c r="C105" s="3">
        <v>45839</v>
      </c>
      <c r="D105" s="3">
        <v>45930</v>
      </c>
      <c r="E105" s="24">
        <f t="shared" si="67"/>
        <v>12125</v>
      </c>
      <c r="F105" s="20"/>
      <c r="G105" s="20">
        <f t="shared" si="70"/>
        <v>97000</v>
      </c>
      <c r="H105" s="20">
        <f t="shared" si="71"/>
        <v>0</v>
      </c>
      <c r="I105" s="27">
        <f t="shared" si="63"/>
        <v>0</v>
      </c>
      <c r="J105" s="12">
        <f t="shared" si="68"/>
        <v>375</v>
      </c>
      <c r="K105" s="8"/>
      <c r="L105" s="8">
        <f>L104+J105</f>
        <v>3000</v>
      </c>
      <c r="M105" s="8">
        <f t="shared" si="72"/>
        <v>0</v>
      </c>
      <c r="N105" s="77">
        <f t="shared" si="73"/>
        <v>0</v>
      </c>
      <c r="O105" s="78">
        <v>1</v>
      </c>
      <c r="P105" s="16"/>
      <c r="Q105" s="101">
        <f t="shared" si="62"/>
        <v>1</v>
      </c>
      <c r="R105" s="101"/>
      <c r="S105" s="101">
        <v>660</v>
      </c>
      <c r="T105" s="101"/>
    </row>
    <row r="106" spans="1:20" ht="15.75" x14ac:dyDescent="0.25">
      <c r="A106" s="1">
        <v>2025</v>
      </c>
      <c r="B106" s="1">
        <v>4</v>
      </c>
      <c r="C106" s="3">
        <v>45931</v>
      </c>
      <c r="D106" s="3">
        <v>46022</v>
      </c>
      <c r="E106" s="24">
        <f t="shared" ref="E106:E108" si="75">$E$21/11</f>
        <v>0</v>
      </c>
      <c r="F106" s="20"/>
      <c r="G106" s="20">
        <f t="shared" si="70"/>
        <v>97000</v>
      </c>
      <c r="H106" s="20">
        <f t="shared" si="71"/>
        <v>0</v>
      </c>
      <c r="I106" s="27">
        <f t="shared" si="63"/>
        <v>0</v>
      </c>
      <c r="J106" s="12">
        <f t="shared" ref="J106:J108" si="76">$J$21/11</f>
        <v>0</v>
      </c>
      <c r="K106" s="8"/>
      <c r="L106" s="8">
        <f t="shared" ref="L106:L117" si="77">L105+J106</f>
        <v>3000</v>
      </c>
      <c r="M106" s="8">
        <f t="shared" si="72"/>
        <v>0</v>
      </c>
      <c r="N106" s="77">
        <f t="shared" si="73"/>
        <v>0</v>
      </c>
      <c r="O106" s="78"/>
      <c r="P106" s="16"/>
      <c r="Q106" s="101">
        <f t="shared" si="62"/>
        <v>0</v>
      </c>
      <c r="R106" s="101"/>
      <c r="S106" s="101"/>
      <c r="T106" s="101"/>
    </row>
    <row r="107" spans="1:20" ht="15.75" x14ac:dyDescent="0.25">
      <c r="A107" s="1">
        <v>2026</v>
      </c>
      <c r="B107" s="1">
        <v>1</v>
      </c>
      <c r="C107" s="3">
        <v>46023</v>
      </c>
      <c r="D107" s="3">
        <v>46112</v>
      </c>
      <c r="E107" s="24">
        <f t="shared" si="75"/>
        <v>0</v>
      </c>
      <c r="F107" s="20"/>
      <c r="G107" s="20">
        <f t="shared" si="70"/>
        <v>97000</v>
      </c>
      <c r="H107" s="20">
        <f t="shared" si="71"/>
        <v>0</v>
      </c>
      <c r="I107" s="27">
        <f t="shared" si="63"/>
        <v>0</v>
      </c>
      <c r="J107" s="12">
        <f t="shared" si="76"/>
        <v>0</v>
      </c>
      <c r="K107" s="8"/>
      <c r="L107" s="8">
        <f t="shared" si="77"/>
        <v>3000</v>
      </c>
      <c r="M107" s="8">
        <f t="shared" si="72"/>
        <v>0</v>
      </c>
      <c r="N107" s="77">
        <f t="shared" si="73"/>
        <v>0</v>
      </c>
      <c r="O107" s="78"/>
      <c r="P107" s="16"/>
      <c r="Q107" s="101">
        <f t="shared" si="62"/>
        <v>0</v>
      </c>
      <c r="R107" s="101"/>
      <c r="S107" s="101"/>
      <c r="T107" s="101"/>
    </row>
    <row r="108" spans="1:20" ht="15.75" x14ac:dyDescent="0.25">
      <c r="A108" s="1">
        <v>2026</v>
      </c>
      <c r="B108" s="1">
        <v>2</v>
      </c>
      <c r="C108" s="3">
        <v>46113</v>
      </c>
      <c r="D108" s="3">
        <v>46203</v>
      </c>
      <c r="E108" s="24">
        <f t="shared" si="75"/>
        <v>0</v>
      </c>
      <c r="F108" s="20"/>
      <c r="G108" s="20">
        <f t="shared" si="70"/>
        <v>97000</v>
      </c>
      <c r="H108" s="20">
        <f t="shared" si="71"/>
        <v>0</v>
      </c>
      <c r="I108" s="27">
        <f t="shared" si="63"/>
        <v>0</v>
      </c>
      <c r="J108" s="12">
        <f t="shared" si="76"/>
        <v>0</v>
      </c>
      <c r="K108" s="8"/>
      <c r="L108" s="8">
        <f t="shared" si="77"/>
        <v>3000</v>
      </c>
      <c r="M108" s="8">
        <f t="shared" si="72"/>
        <v>0</v>
      </c>
      <c r="N108" s="77">
        <f t="shared" si="73"/>
        <v>0</v>
      </c>
      <c r="O108" s="78"/>
      <c r="P108" s="16"/>
      <c r="Q108" s="101">
        <f t="shared" si="62"/>
        <v>0</v>
      </c>
      <c r="R108" s="101"/>
      <c r="S108" s="101"/>
      <c r="T108" s="101"/>
    </row>
    <row r="109" spans="1:20" ht="15.75" x14ac:dyDescent="0.25">
      <c r="A109" s="1">
        <v>2026</v>
      </c>
      <c r="B109" s="1">
        <v>3</v>
      </c>
      <c r="C109" s="3">
        <v>46204</v>
      </c>
      <c r="D109" s="3">
        <v>46295</v>
      </c>
      <c r="E109" s="25">
        <v>0</v>
      </c>
      <c r="F109" s="21"/>
      <c r="G109" s="21">
        <f t="shared" si="70"/>
        <v>97000</v>
      </c>
      <c r="H109" s="21">
        <f t="shared" si="71"/>
        <v>0</v>
      </c>
      <c r="I109" s="28">
        <f t="shared" si="63"/>
        <v>0</v>
      </c>
      <c r="J109" s="13">
        <v>0</v>
      </c>
      <c r="K109" s="5"/>
      <c r="L109" s="5">
        <f t="shared" si="77"/>
        <v>3000</v>
      </c>
      <c r="M109" s="5">
        <f t="shared" si="72"/>
        <v>0</v>
      </c>
      <c r="N109" s="19">
        <f t="shared" si="73"/>
        <v>0</v>
      </c>
      <c r="O109" s="76"/>
      <c r="P109" s="4"/>
      <c r="Q109" s="101">
        <f t="shared" si="62"/>
        <v>0</v>
      </c>
      <c r="R109" s="101"/>
      <c r="S109" s="101"/>
      <c r="T109" s="101"/>
    </row>
    <row r="110" spans="1:20" ht="15.75" x14ac:dyDescent="0.25">
      <c r="A110" s="1">
        <v>2026</v>
      </c>
      <c r="B110" s="1">
        <v>4</v>
      </c>
      <c r="C110" s="3">
        <v>46296</v>
      </c>
      <c r="D110" s="3">
        <v>46387</v>
      </c>
      <c r="E110" s="25">
        <v>0</v>
      </c>
      <c r="F110" s="21"/>
      <c r="G110" s="21">
        <f t="shared" si="70"/>
        <v>97000</v>
      </c>
      <c r="H110" s="21">
        <f t="shared" si="71"/>
        <v>0</v>
      </c>
      <c r="I110" s="28">
        <f t="shared" si="63"/>
        <v>0</v>
      </c>
      <c r="J110" s="13">
        <v>0</v>
      </c>
      <c r="K110" s="5"/>
      <c r="L110" s="5">
        <f t="shared" si="77"/>
        <v>3000</v>
      </c>
      <c r="M110" s="5">
        <f t="shared" si="72"/>
        <v>0</v>
      </c>
      <c r="N110" s="19">
        <f t="shared" si="73"/>
        <v>0</v>
      </c>
      <c r="O110" s="17"/>
      <c r="P110" s="4"/>
      <c r="Q110" s="101">
        <f t="shared" si="62"/>
        <v>0</v>
      </c>
      <c r="R110" s="101"/>
      <c r="S110" s="101"/>
      <c r="T110" s="101"/>
    </row>
    <row r="111" spans="1:20" ht="15.75" x14ac:dyDescent="0.25">
      <c r="A111" s="1">
        <v>2027</v>
      </c>
      <c r="B111" s="1">
        <v>1</v>
      </c>
      <c r="C111" s="3">
        <v>46388</v>
      </c>
      <c r="D111" s="3">
        <v>46477</v>
      </c>
      <c r="E111" s="25">
        <v>0</v>
      </c>
      <c r="F111" s="21"/>
      <c r="G111" s="21">
        <f t="shared" si="70"/>
        <v>97000</v>
      </c>
      <c r="H111" s="21">
        <f t="shared" si="71"/>
        <v>0</v>
      </c>
      <c r="I111" s="28">
        <f t="shared" si="63"/>
        <v>0</v>
      </c>
      <c r="J111" s="13">
        <v>0</v>
      </c>
      <c r="K111" s="5"/>
      <c r="L111" s="5">
        <f t="shared" si="77"/>
        <v>3000</v>
      </c>
      <c r="M111" s="5">
        <f t="shared" si="72"/>
        <v>0</v>
      </c>
      <c r="N111" s="19">
        <f t="shared" si="73"/>
        <v>0</v>
      </c>
      <c r="O111" s="17"/>
      <c r="P111" s="4"/>
      <c r="Q111" s="101">
        <f t="shared" si="62"/>
        <v>0</v>
      </c>
      <c r="R111" s="101"/>
      <c r="S111" s="101"/>
      <c r="T111" s="101"/>
    </row>
    <row r="112" spans="1:20" ht="15.75" x14ac:dyDescent="0.25">
      <c r="A112" s="1">
        <v>2027</v>
      </c>
      <c r="B112" s="1">
        <v>2</v>
      </c>
      <c r="C112" s="3">
        <v>46478</v>
      </c>
      <c r="D112" s="3">
        <v>46568</v>
      </c>
      <c r="E112" s="25">
        <v>0</v>
      </c>
      <c r="F112" s="21"/>
      <c r="G112" s="21">
        <f t="shared" si="70"/>
        <v>97000</v>
      </c>
      <c r="H112" s="21">
        <f t="shared" si="71"/>
        <v>0</v>
      </c>
      <c r="I112" s="28">
        <f t="shared" si="63"/>
        <v>0</v>
      </c>
      <c r="J112" s="13">
        <v>0</v>
      </c>
      <c r="K112" s="5"/>
      <c r="L112" s="5">
        <f t="shared" si="77"/>
        <v>3000</v>
      </c>
      <c r="M112" s="5">
        <f t="shared" si="72"/>
        <v>0</v>
      </c>
      <c r="N112" s="19">
        <f t="shared" si="73"/>
        <v>0</v>
      </c>
      <c r="O112" s="17"/>
      <c r="P112" s="4"/>
      <c r="Q112" s="101">
        <f t="shared" si="62"/>
        <v>0</v>
      </c>
      <c r="R112" s="101"/>
      <c r="S112" s="101"/>
      <c r="T112" s="101"/>
    </row>
    <row r="113" spans="1:20" ht="15.75" x14ac:dyDescent="0.25">
      <c r="A113" s="1">
        <v>2027</v>
      </c>
      <c r="B113" s="1">
        <v>3</v>
      </c>
      <c r="C113" s="3">
        <v>46569</v>
      </c>
      <c r="D113" s="3">
        <v>46660</v>
      </c>
      <c r="E113" s="25">
        <v>0</v>
      </c>
      <c r="F113" s="21"/>
      <c r="G113" s="21">
        <f t="shared" si="70"/>
        <v>97000</v>
      </c>
      <c r="H113" s="21">
        <f t="shared" si="71"/>
        <v>0</v>
      </c>
      <c r="I113" s="28">
        <f t="shared" si="63"/>
        <v>0</v>
      </c>
      <c r="J113" s="13">
        <v>0</v>
      </c>
      <c r="K113" s="5"/>
      <c r="L113" s="5">
        <f t="shared" si="77"/>
        <v>3000</v>
      </c>
      <c r="M113" s="5">
        <f t="shared" si="72"/>
        <v>0</v>
      </c>
      <c r="N113" s="19">
        <f t="shared" si="73"/>
        <v>0</v>
      </c>
      <c r="O113" s="17"/>
      <c r="P113" s="4"/>
      <c r="Q113" s="101">
        <f t="shared" si="62"/>
        <v>0</v>
      </c>
      <c r="R113" s="101"/>
      <c r="S113" s="101"/>
      <c r="T113" s="101"/>
    </row>
    <row r="114" spans="1:20" ht="15.75" x14ac:dyDescent="0.25">
      <c r="A114" s="1">
        <v>2027</v>
      </c>
      <c r="B114" s="1">
        <v>4</v>
      </c>
      <c r="C114" s="3">
        <v>46661</v>
      </c>
      <c r="D114" s="3">
        <v>46752</v>
      </c>
      <c r="E114" s="25">
        <v>0</v>
      </c>
      <c r="F114" s="21"/>
      <c r="G114" s="21">
        <f t="shared" si="70"/>
        <v>97000</v>
      </c>
      <c r="H114" s="21">
        <f t="shared" si="71"/>
        <v>0</v>
      </c>
      <c r="I114" s="28">
        <f t="shared" si="63"/>
        <v>0</v>
      </c>
      <c r="J114" s="13">
        <v>0</v>
      </c>
      <c r="K114" s="5"/>
      <c r="L114" s="5">
        <f t="shared" si="77"/>
        <v>3000</v>
      </c>
      <c r="M114" s="5">
        <f t="shared" si="72"/>
        <v>0</v>
      </c>
      <c r="N114" s="19">
        <f t="shared" si="73"/>
        <v>0</v>
      </c>
      <c r="O114" s="17"/>
      <c r="P114" s="4"/>
      <c r="Q114" s="101">
        <f t="shared" si="62"/>
        <v>0</v>
      </c>
      <c r="R114" s="101"/>
      <c r="S114" s="101"/>
      <c r="T114" s="101"/>
    </row>
    <row r="115" spans="1:20" ht="15.75" x14ac:dyDescent="0.25">
      <c r="A115" s="1">
        <v>2028</v>
      </c>
      <c r="B115" s="1">
        <v>1</v>
      </c>
      <c r="C115" s="3">
        <v>46753</v>
      </c>
      <c r="D115" s="3">
        <v>46843</v>
      </c>
      <c r="E115" s="25">
        <v>0</v>
      </c>
      <c r="F115" s="21"/>
      <c r="G115" s="21">
        <f t="shared" si="70"/>
        <v>97000</v>
      </c>
      <c r="H115" s="21">
        <f t="shared" si="71"/>
        <v>0</v>
      </c>
      <c r="I115" s="28">
        <f>H115/G115</f>
        <v>0</v>
      </c>
      <c r="J115" s="13">
        <v>0</v>
      </c>
      <c r="K115" s="5"/>
      <c r="L115" s="5">
        <f t="shared" si="77"/>
        <v>3000</v>
      </c>
      <c r="M115" s="5">
        <f t="shared" si="72"/>
        <v>0</v>
      </c>
      <c r="N115" s="19">
        <f t="shared" si="73"/>
        <v>0</v>
      </c>
      <c r="O115" s="17"/>
      <c r="P115" s="4"/>
      <c r="Q115" s="101">
        <f t="shared" si="62"/>
        <v>0</v>
      </c>
      <c r="R115" s="101"/>
      <c r="S115" s="101"/>
      <c r="T115" s="101"/>
    </row>
    <row r="116" spans="1:20" ht="15.75" x14ac:dyDescent="0.25">
      <c r="A116" s="1">
        <v>2028</v>
      </c>
      <c r="B116" s="1">
        <v>2</v>
      </c>
      <c r="C116" s="3">
        <v>46844</v>
      </c>
      <c r="D116" s="3">
        <v>46934</v>
      </c>
      <c r="E116" s="25">
        <v>0</v>
      </c>
      <c r="F116" s="21"/>
      <c r="G116" s="21">
        <f t="shared" si="70"/>
        <v>97000</v>
      </c>
      <c r="H116" s="21">
        <f t="shared" si="71"/>
        <v>0</v>
      </c>
      <c r="I116" s="28">
        <f t="shared" ref="I116:I117" si="78">H116/G116</f>
        <v>0</v>
      </c>
      <c r="J116" s="13">
        <v>0</v>
      </c>
      <c r="K116" s="5"/>
      <c r="L116" s="5">
        <f t="shared" si="77"/>
        <v>3000</v>
      </c>
      <c r="M116" s="5">
        <f t="shared" si="72"/>
        <v>0</v>
      </c>
      <c r="N116" s="19">
        <f t="shared" si="73"/>
        <v>0</v>
      </c>
      <c r="O116" s="17"/>
      <c r="P116" s="4"/>
      <c r="Q116" s="101">
        <f t="shared" si="62"/>
        <v>0</v>
      </c>
      <c r="R116" s="101"/>
      <c r="S116" s="101"/>
      <c r="T116" s="101"/>
    </row>
    <row r="117" spans="1:20" ht="15.75" x14ac:dyDescent="0.25">
      <c r="A117" s="1">
        <v>2028</v>
      </c>
      <c r="B117" s="1">
        <v>3</v>
      </c>
      <c r="C117" s="3">
        <v>46935</v>
      </c>
      <c r="D117" s="3">
        <v>47026</v>
      </c>
      <c r="E117" s="25">
        <v>0</v>
      </c>
      <c r="F117" s="21"/>
      <c r="G117" s="21">
        <f t="shared" si="70"/>
        <v>97000</v>
      </c>
      <c r="H117" s="21">
        <f>SUM(H116+F117)</f>
        <v>0</v>
      </c>
      <c r="I117" s="28">
        <f t="shared" si="78"/>
        <v>0</v>
      </c>
      <c r="J117" s="13">
        <v>0</v>
      </c>
      <c r="K117" s="18"/>
      <c r="L117" s="18">
        <f t="shared" si="77"/>
        <v>3000</v>
      </c>
      <c r="M117" s="18">
        <f t="shared" si="72"/>
        <v>0</v>
      </c>
      <c r="N117" s="19">
        <f t="shared" si="73"/>
        <v>0</v>
      </c>
      <c r="O117" s="17"/>
      <c r="P117" s="4"/>
      <c r="Q117" s="101">
        <f t="shared" si="62"/>
        <v>0</v>
      </c>
      <c r="R117" s="101"/>
      <c r="S117" s="101"/>
      <c r="T117" s="101"/>
    </row>
    <row r="118" spans="1:20" ht="15.75" thickBot="1" x14ac:dyDescent="0.3">
      <c r="A118" s="40" t="s">
        <v>12</v>
      </c>
      <c r="B118" s="40"/>
      <c r="C118" s="40"/>
      <c r="D118" s="41"/>
      <c r="E118" s="42">
        <v>97000</v>
      </c>
      <c r="F118" s="38">
        <f>SUM(F94:F117)</f>
        <v>0</v>
      </c>
      <c r="G118" s="38">
        <f>G117</f>
        <v>97000</v>
      </c>
      <c r="H118" s="39">
        <f>H117</f>
        <v>0</v>
      </c>
      <c r="I118" s="49">
        <f>H118/G118</f>
        <v>0</v>
      </c>
      <c r="J118" s="43">
        <v>3000</v>
      </c>
      <c r="K118" s="50">
        <f>SUM(K94:K117)</f>
        <v>0</v>
      </c>
      <c r="L118" s="44">
        <f>L117</f>
        <v>3000</v>
      </c>
      <c r="M118" s="45">
        <f>M117</f>
        <v>0</v>
      </c>
      <c r="N118" s="46">
        <f>M118/L118</f>
        <v>0</v>
      </c>
      <c r="O118" s="47">
        <f>SUM(O94:O117)</f>
        <v>1</v>
      </c>
      <c r="P118" s="47">
        <f>SUM(P94:P117)</f>
        <v>0</v>
      </c>
      <c r="Q118" s="101">
        <f t="shared" si="62"/>
        <v>1</v>
      </c>
      <c r="R118" s="101">
        <f t="shared" ref="R118" si="79">P118</f>
        <v>0</v>
      </c>
      <c r="S118" s="101">
        <f>SUM(S94:S117)</f>
        <v>660</v>
      </c>
      <c r="T118" s="101">
        <f>SUM(T94:T117)</f>
        <v>0</v>
      </c>
    </row>
    <row r="119" spans="1:20" ht="15.75" thickTop="1" x14ac:dyDescent="0.25"/>
    <row r="121" spans="1:20" x14ac:dyDescent="0.25">
      <c r="A121" s="190" t="s">
        <v>115</v>
      </c>
      <c r="B121" s="190"/>
      <c r="C121" s="190"/>
      <c r="D121" s="190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</row>
    <row r="122" spans="1:20" ht="15.75" thickBot="1" x14ac:dyDescent="0.3">
      <c r="A122" s="170" t="s">
        <v>0</v>
      </c>
      <c r="B122" s="171"/>
      <c r="C122" s="171"/>
      <c r="D122" s="171"/>
      <c r="E122" s="172" t="s">
        <v>116</v>
      </c>
      <c r="F122" s="172"/>
      <c r="G122" s="172"/>
      <c r="H122" s="172"/>
      <c r="I122" s="173"/>
      <c r="J122" s="174" t="s">
        <v>117</v>
      </c>
      <c r="K122" s="175"/>
      <c r="L122" s="175"/>
      <c r="M122" s="175"/>
      <c r="N122" s="176"/>
      <c r="O122" s="14"/>
      <c r="P122" s="7"/>
      <c r="Q122" s="185" t="s">
        <v>77</v>
      </c>
      <c r="R122" s="185"/>
      <c r="S122" s="185"/>
      <c r="T122" s="185"/>
    </row>
    <row r="123" spans="1:20" ht="120.75" thickTop="1" x14ac:dyDescent="0.25">
      <c r="A123" s="9" t="s">
        <v>1</v>
      </c>
      <c r="B123" s="9" t="s">
        <v>2</v>
      </c>
      <c r="C123" s="9" t="s">
        <v>3</v>
      </c>
      <c r="D123" s="11" t="s">
        <v>9</v>
      </c>
      <c r="E123" s="29" t="s">
        <v>4</v>
      </c>
      <c r="F123" s="23" t="s">
        <v>6</v>
      </c>
      <c r="G123" s="23" t="s">
        <v>5</v>
      </c>
      <c r="H123" s="23" t="s">
        <v>7</v>
      </c>
      <c r="I123" s="26" t="s">
        <v>8</v>
      </c>
      <c r="J123" s="29" t="s">
        <v>4</v>
      </c>
      <c r="K123" s="30" t="s">
        <v>6</v>
      </c>
      <c r="L123" s="30" t="s">
        <v>5</v>
      </c>
      <c r="M123" s="30" t="s">
        <v>7</v>
      </c>
      <c r="N123" s="31" t="s">
        <v>8</v>
      </c>
      <c r="O123" s="113" t="s">
        <v>103</v>
      </c>
      <c r="P123" s="113" t="s">
        <v>104</v>
      </c>
      <c r="Q123" s="113" t="s">
        <v>105</v>
      </c>
      <c r="R123" s="113" t="s">
        <v>106</v>
      </c>
      <c r="S123" s="113" t="s">
        <v>107</v>
      </c>
      <c r="T123" s="113" t="s">
        <v>108</v>
      </c>
    </row>
    <row r="124" spans="1:20" ht="15.75" x14ac:dyDescent="0.25">
      <c r="A124" s="68">
        <v>2022</v>
      </c>
      <c r="B124" s="68">
        <v>4</v>
      </c>
      <c r="C124" s="69">
        <v>44835</v>
      </c>
      <c r="D124" s="69">
        <v>44926</v>
      </c>
      <c r="E124" s="70"/>
      <c r="F124" s="70"/>
      <c r="G124" s="70"/>
      <c r="H124" s="70"/>
      <c r="I124" s="71"/>
      <c r="J124" s="70"/>
      <c r="K124" s="70"/>
      <c r="L124" s="70"/>
      <c r="M124" s="70"/>
      <c r="N124" s="71"/>
      <c r="O124" s="72"/>
      <c r="P124" s="73"/>
      <c r="Q124" s="102"/>
      <c r="R124" s="102"/>
      <c r="S124" s="102"/>
      <c r="T124" s="102"/>
    </row>
    <row r="125" spans="1:20" ht="15.75" x14ac:dyDescent="0.25">
      <c r="A125" s="68">
        <v>2023</v>
      </c>
      <c r="B125" s="68">
        <v>1</v>
      </c>
      <c r="C125" s="69">
        <v>44927</v>
      </c>
      <c r="D125" s="69">
        <v>45016</v>
      </c>
      <c r="E125" s="70"/>
      <c r="F125" s="70"/>
      <c r="G125" s="70"/>
      <c r="H125" s="70"/>
      <c r="I125" s="71"/>
      <c r="J125" s="70"/>
      <c r="K125" s="70"/>
      <c r="L125" s="70"/>
      <c r="M125" s="70"/>
      <c r="N125" s="71"/>
      <c r="O125" s="72"/>
      <c r="P125" s="73"/>
      <c r="Q125" s="102"/>
      <c r="R125" s="102"/>
      <c r="S125" s="102"/>
      <c r="T125" s="102"/>
    </row>
    <row r="126" spans="1:20" ht="15.75" x14ac:dyDescent="0.25">
      <c r="A126" s="115">
        <v>2023</v>
      </c>
      <c r="B126" s="115">
        <v>2</v>
      </c>
      <c r="C126" s="116">
        <v>45017</v>
      </c>
      <c r="D126" s="116">
        <v>45107</v>
      </c>
      <c r="E126" s="126">
        <v>0</v>
      </c>
      <c r="F126" s="118">
        <v>0</v>
      </c>
      <c r="G126" s="118">
        <f>E126</f>
        <v>0</v>
      </c>
      <c r="H126" s="118">
        <f>SUM(F126+0)</f>
        <v>0</v>
      </c>
      <c r="I126" s="127"/>
      <c r="J126" s="128">
        <v>0</v>
      </c>
      <c r="K126" s="129">
        <v>0</v>
      </c>
      <c r="L126" s="130">
        <f>J126</f>
        <v>0</v>
      </c>
      <c r="M126" s="129">
        <f>SUM(K126+0)</f>
        <v>0</v>
      </c>
      <c r="N126" s="131">
        <v>0</v>
      </c>
      <c r="O126" s="135"/>
      <c r="P126" s="133"/>
      <c r="Q126" s="114"/>
      <c r="R126" s="114"/>
      <c r="S126" s="114"/>
      <c r="T126" s="114"/>
    </row>
    <row r="127" spans="1:20" ht="15.75" x14ac:dyDescent="0.25">
      <c r="A127" s="68">
        <v>2023</v>
      </c>
      <c r="B127" s="68">
        <v>3</v>
      </c>
      <c r="C127" s="69">
        <v>45108</v>
      </c>
      <c r="D127" s="69">
        <v>45199</v>
      </c>
      <c r="E127" s="79"/>
      <c r="F127" s="80"/>
      <c r="G127" s="80">
        <f t="shared" ref="G127:G128" si="80">G126+E127</f>
        <v>0</v>
      </c>
      <c r="H127" s="80">
        <f t="shared" ref="H127:H131" si="81">SUM(H126+F127)</f>
        <v>0</v>
      </c>
      <c r="I127" s="81">
        <v>0</v>
      </c>
      <c r="J127" s="82"/>
      <c r="K127" s="83"/>
      <c r="L127" s="83">
        <f>L126+J127</f>
        <v>0</v>
      </c>
      <c r="M127" s="83">
        <f>SUM(M126+K127)</f>
        <v>0</v>
      </c>
      <c r="N127" s="158">
        <v>0</v>
      </c>
      <c r="O127" s="159">
        <v>0</v>
      </c>
      <c r="P127" s="72">
        <v>0</v>
      </c>
      <c r="Q127" s="102">
        <f t="shared" ref="Q127:Q148" si="82">O127</f>
        <v>0</v>
      </c>
      <c r="R127" s="102">
        <v>0</v>
      </c>
      <c r="S127" s="102">
        <v>0</v>
      </c>
      <c r="T127" s="102">
        <v>0</v>
      </c>
    </row>
    <row r="128" spans="1:20" ht="15.75" x14ac:dyDescent="0.25">
      <c r="A128" s="68">
        <v>2023</v>
      </c>
      <c r="B128" s="68">
        <v>4</v>
      </c>
      <c r="C128" s="69">
        <v>45200</v>
      </c>
      <c r="D128" s="69">
        <v>45291</v>
      </c>
      <c r="E128" s="79">
        <f>$E$148/8</f>
        <v>12125</v>
      </c>
      <c r="F128" s="80">
        <v>0</v>
      </c>
      <c r="G128" s="80">
        <f t="shared" si="80"/>
        <v>12125</v>
      </c>
      <c r="H128" s="80">
        <f t="shared" si="81"/>
        <v>0</v>
      </c>
      <c r="I128" s="81">
        <f t="shared" ref="I128:I144" si="83">H128/G128</f>
        <v>0</v>
      </c>
      <c r="J128" s="82">
        <f>$J$148/8</f>
        <v>375</v>
      </c>
      <c r="K128" s="83">
        <v>0</v>
      </c>
      <c r="L128" s="83">
        <f t="shared" ref="L128:L131" si="84">L127+J128</f>
        <v>375</v>
      </c>
      <c r="M128" s="83">
        <f t="shared" ref="M128:M130" si="85">SUM(M127+K128)</f>
        <v>0</v>
      </c>
      <c r="N128" s="158">
        <f t="shared" ref="N128:N131" si="86">M128/L128</f>
        <v>0</v>
      </c>
      <c r="O128" s="159">
        <v>0</v>
      </c>
      <c r="P128" s="72">
        <v>0</v>
      </c>
      <c r="Q128" s="102">
        <f t="shared" si="82"/>
        <v>0</v>
      </c>
      <c r="R128" s="102">
        <v>0</v>
      </c>
      <c r="S128" s="102">
        <v>0</v>
      </c>
      <c r="T128" s="102">
        <v>0</v>
      </c>
    </row>
    <row r="129" spans="1:20" ht="15.75" x14ac:dyDescent="0.25">
      <c r="A129" s="68">
        <v>2024</v>
      </c>
      <c r="B129" s="68">
        <v>1</v>
      </c>
      <c r="C129" s="69">
        <v>45292</v>
      </c>
      <c r="D129" s="69">
        <v>45382</v>
      </c>
      <c r="E129" s="79">
        <f t="shared" ref="E129:E135" si="87">$E$148/8</f>
        <v>12125</v>
      </c>
      <c r="F129" s="80">
        <v>0</v>
      </c>
      <c r="G129" s="80">
        <f>G128+E129</f>
        <v>24250</v>
      </c>
      <c r="H129" s="80">
        <f t="shared" si="81"/>
        <v>0</v>
      </c>
      <c r="I129" s="81">
        <f t="shared" si="83"/>
        <v>0</v>
      </c>
      <c r="J129" s="82">
        <f t="shared" ref="J129:J135" si="88">$J$148/8</f>
        <v>375</v>
      </c>
      <c r="K129" s="83">
        <v>0</v>
      </c>
      <c r="L129" s="83">
        <f t="shared" si="84"/>
        <v>750</v>
      </c>
      <c r="M129" s="83">
        <f t="shared" si="85"/>
        <v>0</v>
      </c>
      <c r="N129" s="158">
        <f t="shared" si="86"/>
        <v>0</v>
      </c>
      <c r="O129" s="159">
        <v>0</v>
      </c>
      <c r="P129" s="72">
        <v>0</v>
      </c>
      <c r="Q129" s="102">
        <f t="shared" si="82"/>
        <v>0</v>
      </c>
      <c r="R129" s="102">
        <v>0</v>
      </c>
      <c r="S129" s="102">
        <v>0</v>
      </c>
      <c r="T129" s="102">
        <v>0</v>
      </c>
    </row>
    <row r="130" spans="1:20" ht="15.75" x14ac:dyDescent="0.25">
      <c r="A130" s="68">
        <v>2024</v>
      </c>
      <c r="B130" s="68">
        <v>2</v>
      </c>
      <c r="C130" s="69">
        <v>45383</v>
      </c>
      <c r="D130" s="69">
        <v>45473</v>
      </c>
      <c r="E130" s="79">
        <f t="shared" si="87"/>
        <v>12125</v>
      </c>
      <c r="F130" s="80">
        <v>0</v>
      </c>
      <c r="G130" s="80">
        <f t="shared" ref="G130:G131" si="89">G129+E130</f>
        <v>36375</v>
      </c>
      <c r="H130" s="80">
        <f t="shared" si="81"/>
        <v>0</v>
      </c>
      <c r="I130" s="81">
        <f t="shared" si="83"/>
        <v>0</v>
      </c>
      <c r="J130" s="82">
        <f t="shared" si="88"/>
        <v>375</v>
      </c>
      <c r="K130" s="83">
        <v>0</v>
      </c>
      <c r="L130" s="83">
        <f t="shared" si="84"/>
        <v>1125</v>
      </c>
      <c r="M130" s="83">
        <f t="shared" si="85"/>
        <v>0</v>
      </c>
      <c r="N130" s="158">
        <f t="shared" si="86"/>
        <v>0</v>
      </c>
      <c r="O130" s="159">
        <v>0</v>
      </c>
      <c r="P130" s="72">
        <v>0</v>
      </c>
      <c r="Q130" s="102">
        <f t="shared" si="82"/>
        <v>0</v>
      </c>
      <c r="R130" s="102">
        <v>0</v>
      </c>
      <c r="S130" s="102">
        <v>0</v>
      </c>
      <c r="T130" s="102">
        <v>0</v>
      </c>
    </row>
    <row r="131" spans="1:20" ht="15.75" x14ac:dyDescent="0.25">
      <c r="A131" s="68">
        <v>2024</v>
      </c>
      <c r="B131" s="68">
        <v>3</v>
      </c>
      <c r="C131" s="69">
        <v>45474</v>
      </c>
      <c r="D131" s="69">
        <v>45565</v>
      </c>
      <c r="E131" s="79">
        <f t="shared" si="87"/>
        <v>12125</v>
      </c>
      <c r="F131" s="80">
        <v>0</v>
      </c>
      <c r="G131" s="80">
        <f t="shared" si="89"/>
        <v>48500</v>
      </c>
      <c r="H131" s="80">
        <f t="shared" si="81"/>
        <v>0</v>
      </c>
      <c r="I131" s="81">
        <f t="shared" si="83"/>
        <v>0</v>
      </c>
      <c r="J131" s="82">
        <f t="shared" si="88"/>
        <v>375</v>
      </c>
      <c r="K131" s="83">
        <v>0</v>
      </c>
      <c r="L131" s="83">
        <f t="shared" si="84"/>
        <v>1500</v>
      </c>
      <c r="M131" s="83">
        <f>SUM(M130+K131)</f>
        <v>0</v>
      </c>
      <c r="N131" s="158">
        <f t="shared" si="86"/>
        <v>0</v>
      </c>
      <c r="O131" s="159">
        <v>0</v>
      </c>
      <c r="P131" s="72">
        <v>0</v>
      </c>
      <c r="Q131" s="102">
        <f t="shared" si="82"/>
        <v>0</v>
      </c>
      <c r="R131" s="102">
        <v>0</v>
      </c>
      <c r="S131" s="102">
        <v>0</v>
      </c>
      <c r="T131" s="102">
        <v>0</v>
      </c>
    </row>
    <row r="132" spans="1:20" ht="15.75" x14ac:dyDescent="0.25">
      <c r="A132" s="1">
        <v>2024</v>
      </c>
      <c r="B132" s="1">
        <v>4</v>
      </c>
      <c r="C132" s="3">
        <v>45566</v>
      </c>
      <c r="D132" s="3">
        <v>45657</v>
      </c>
      <c r="E132" s="24">
        <f t="shared" si="87"/>
        <v>12125</v>
      </c>
      <c r="F132" s="20"/>
      <c r="G132" s="20">
        <f>G131+E132</f>
        <v>60625</v>
      </c>
      <c r="H132" s="20">
        <f>SUM(H131+F132)</f>
        <v>0</v>
      </c>
      <c r="I132" s="27">
        <f t="shared" si="83"/>
        <v>0</v>
      </c>
      <c r="J132" s="12">
        <f t="shared" si="88"/>
        <v>375</v>
      </c>
      <c r="K132" s="8"/>
      <c r="L132" s="8">
        <f>L131+J132</f>
        <v>1875</v>
      </c>
      <c r="M132" s="8">
        <f>SUM(M131+K132)</f>
        <v>0</v>
      </c>
      <c r="N132" s="77">
        <f>M132/L132</f>
        <v>0</v>
      </c>
      <c r="O132" s="78">
        <v>0</v>
      </c>
      <c r="P132" s="16"/>
      <c r="Q132" s="101">
        <f t="shared" si="82"/>
        <v>0</v>
      </c>
      <c r="R132" s="101"/>
      <c r="S132" s="101">
        <v>0</v>
      </c>
      <c r="T132" s="101"/>
    </row>
    <row r="133" spans="1:20" ht="15.75" x14ac:dyDescent="0.25">
      <c r="A133" s="1">
        <v>2025</v>
      </c>
      <c r="B133" s="1">
        <v>1</v>
      </c>
      <c r="C133" s="3">
        <v>45658</v>
      </c>
      <c r="D133" s="3">
        <v>45747</v>
      </c>
      <c r="E133" s="24">
        <f t="shared" si="87"/>
        <v>12125</v>
      </c>
      <c r="F133" s="20"/>
      <c r="G133" s="20">
        <f t="shared" ref="G133:G147" si="90">G132+E133</f>
        <v>72750</v>
      </c>
      <c r="H133" s="20">
        <f t="shared" ref="H133:H146" si="91">SUM(H132+F133)</f>
        <v>0</v>
      </c>
      <c r="I133" s="27">
        <f t="shared" si="83"/>
        <v>0</v>
      </c>
      <c r="J133" s="12">
        <f t="shared" si="88"/>
        <v>375</v>
      </c>
      <c r="K133" s="8"/>
      <c r="L133" s="8">
        <f>L132+J133</f>
        <v>2250</v>
      </c>
      <c r="M133" s="8">
        <f t="shared" ref="M133:M147" si="92">SUM(M132+K133)</f>
        <v>0</v>
      </c>
      <c r="N133" s="77">
        <f t="shared" ref="N133:N147" si="93">M133/L133</f>
        <v>0</v>
      </c>
      <c r="O133" s="78">
        <v>0</v>
      </c>
      <c r="P133" s="16"/>
      <c r="Q133" s="101">
        <f t="shared" si="82"/>
        <v>0</v>
      </c>
      <c r="R133" s="101"/>
      <c r="S133" s="101">
        <v>0</v>
      </c>
      <c r="T133" s="101"/>
    </row>
    <row r="134" spans="1:20" ht="15.75" x14ac:dyDescent="0.25">
      <c r="A134" s="1">
        <v>2025</v>
      </c>
      <c r="B134" s="1">
        <v>2</v>
      </c>
      <c r="C134" s="3">
        <v>45748</v>
      </c>
      <c r="D134" s="3">
        <v>45838</v>
      </c>
      <c r="E134" s="24">
        <f t="shared" si="87"/>
        <v>12125</v>
      </c>
      <c r="F134" s="20"/>
      <c r="G134" s="20">
        <f t="shared" si="90"/>
        <v>84875</v>
      </c>
      <c r="H134" s="20">
        <f t="shared" si="91"/>
        <v>0</v>
      </c>
      <c r="I134" s="27">
        <f t="shared" si="83"/>
        <v>0</v>
      </c>
      <c r="J134" s="12">
        <f t="shared" si="88"/>
        <v>375</v>
      </c>
      <c r="K134" s="8"/>
      <c r="L134" s="8">
        <f t="shared" ref="L134" si="94">L133+J134</f>
        <v>2625</v>
      </c>
      <c r="M134" s="8">
        <f t="shared" si="92"/>
        <v>0</v>
      </c>
      <c r="N134" s="77">
        <f t="shared" si="93"/>
        <v>0</v>
      </c>
      <c r="O134" s="78">
        <v>0</v>
      </c>
      <c r="P134" s="16"/>
      <c r="Q134" s="101">
        <f t="shared" si="82"/>
        <v>0</v>
      </c>
      <c r="R134" s="101"/>
      <c r="S134" s="101">
        <v>0</v>
      </c>
      <c r="T134" s="101"/>
    </row>
    <row r="135" spans="1:20" ht="15.75" x14ac:dyDescent="0.25">
      <c r="A135" s="1">
        <v>2025</v>
      </c>
      <c r="B135" s="1">
        <v>3</v>
      </c>
      <c r="C135" s="3">
        <v>45839</v>
      </c>
      <c r="D135" s="3">
        <v>45930</v>
      </c>
      <c r="E135" s="24">
        <f t="shared" si="87"/>
        <v>12125</v>
      </c>
      <c r="F135" s="20"/>
      <c r="G135" s="20">
        <f t="shared" si="90"/>
        <v>97000</v>
      </c>
      <c r="H135" s="20">
        <f t="shared" si="91"/>
        <v>0</v>
      </c>
      <c r="I135" s="27">
        <f t="shared" si="83"/>
        <v>0</v>
      </c>
      <c r="J135" s="12">
        <f t="shared" si="88"/>
        <v>375</v>
      </c>
      <c r="K135" s="8"/>
      <c r="L135" s="8">
        <f>L134+J135</f>
        <v>3000</v>
      </c>
      <c r="M135" s="8">
        <f t="shared" si="92"/>
        <v>0</v>
      </c>
      <c r="N135" s="77">
        <f t="shared" si="93"/>
        <v>0</v>
      </c>
      <c r="O135" s="78">
        <v>2</v>
      </c>
      <c r="P135" s="16"/>
      <c r="Q135" s="101">
        <f t="shared" si="82"/>
        <v>2</v>
      </c>
      <c r="R135" s="101"/>
      <c r="S135" s="101">
        <v>675</v>
      </c>
      <c r="T135" s="101"/>
    </row>
    <row r="136" spans="1:20" ht="15.75" x14ac:dyDescent="0.25">
      <c r="A136" s="1">
        <v>2025</v>
      </c>
      <c r="B136" s="1">
        <v>4</v>
      </c>
      <c r="C136" s="3">
        <v>45931</v>
      </c>
      <c r="D136" s="3">
        <v>46022</v>
      </c>
      <c r="E136" s="24">
        <f t="shared" ref="E136:E138" si="95">$E$21/11</f>
        <v>0</v>
      </c>
      <c r="F136" s="20"/>
      <c r="G136" s="20">
        <f t="shared" si="90"/>
        <v>97000</v>
      </c>
      <c r="H136" s="20">
        <f t="shared" si="91"/>
        <v>0</v>
      </c>
      <c r="I136" s="27">
        <f t="shared" si="83"/>
        <v>0</v>
      </c>
      <c r="J136" s="12">
        <f t="shared" ref="J136:J138" si="96">$J$21/11</f>
        <v>0</v>
      </c>
      <c r="K136" s="8"/>
      <c r="L136" s="8">
        <f t="shared" ref="L136:L147" si="97">L135+J136</f>
        <v>3000</v>
      </c>
      <c r="M136" s="8">
        <f t="shared" si="92"/>
        <v>0</v>
      </c>
      <c r="N136" s="77">
        <f t="shared" si="93"/>
        <v>0</v>
      </c>
      <c r="O136" s="78"/>
      <c r="P136" s="16"/>
      <c r="Q136" s="101">
        <f t="shared" si="82"/>
        <v>0</v>
      </c>
      <c r="R136" s="101"/>
      <c r="S136" s="101"/>
      <c r="T136" s="101"/>
    </row>
    <row r="137" spans="1:20" ht="15.75" x14ac:dyDescent="0.25">
      <c r="A137" s="1">
        <v>2026</v>
      </c>
      <c r="B137" s="1">
        <v>1</v>
      </c>
      <c r="C137" s="3">
        <v>46023</v>
      </c>
      <c r="D137" s="3">
        <v>46112</v>
      </c>
      <c r="E137" s="24">
        <f t="shared" si="95"/>
        <v>0</v>
      </c>
      <c r="F137" s="20"/>
      <c r="G137" s="20">
        <f t="shared" si="90"/>
        <v>97000</v>
      </c>
      <c r="H137" s="20">
        <f t="shared" si="91"/>
        <v>0</v>
      </c>
      <c r="I137" s="27">
        <f t="shared" si="83"/>
        <v>0</v>
      </c>
      <c r="J137" s="12">
        <f t="shared" si="96"/>
        <v>0</v>
      </c>
      <c r="K137" s="8"/>
      <c r="L137" s="8">
        <f t="shared" si="97"/>
        <v>3000</v>
      </c>
      <c r="M137" s="8">
        <f t="shared" si="92"/>
        <v>0</v>
      </c>
      <c r="N137" s="77">
        <f t="shared" si="93"/>
        <v>0</v>
      </c>
      <c r="O137" s="78"/>
      <c r="P137" s="16"/>
      <c r="Q137" s="101">
        <f t="shared" si="82"/>
        <v>0</v>
      </c>
      <c r="R137" s="101"/>
      <c r="S137" s="101"/>
      <c r="T137" s="101"/>
    </row>
    <row r="138" spans="1:20" ht="15.75" x14ac:dyDescent="0.25">
      <c r="A138" s="1">
        <v>2026</v>
      </c>
      <c r="B138" s="1">
        <v>2</v>
      </c>
      <c r="C138" s="3">
        <v>46113</v>
      </c>
      <c r="D138" s="3">
        <v>46203</v>
      </c>
      <c r="E138" s="24">
        <f t="shared" si="95"/>
        <v>0</v>
      </c>
      <c r="F138" s="20"/>
      <c r="G138" s="20">
        <f t="shared" si="90"/>
        <v>97000</v>
      </c>
      <c r="H138" s="20">
        <f t="shared" si="91"/>
        <v>0</v>
      </c>
      <c r="I138" s="27">
        <f t="shared" si="83"/>
        <v>0</v>
      </c>
      <c r="J138" s="12">
        <f t="shared" si="96"/>
        <v>0</v>
      </c>
      <c r="K138" s="8"/>
      <c r="L138" s="8">
        <f t="shared" si="97"/>
        <v>3000</v>
      </c>
      <c r="M138" s="8">
        <f t="shared" si="92"/>
        <v>0</v>
      </c>
      <c r="N138" s="77">
        <f t="shared" si="93"/>
        <v>0</v>
      </c>
      <c r="O138" s="78"/>
      <c r="P138" s="16"/>
      <c r="Q138" s="101">
        <f t="shared" si="82"/>
        <v>0</v>
      </c>
      <c r="R138" s="101"/>
      <c r="S138" s="101"/>
      <c r="T138" s="101"/>
    </row>
    <row r="139" spans="1:20" ht="15.75" x14ac:dyDescent="0.25">
      <c r="A139" s="1">
        <v>2026</v>
      </c>
      <c r="B139" s="1">
        <v>3</v>
      </c>
      <c r="C139" s="3">
        <v>46204</v>
      </c>
      <c r="D139" s="3">
        <v>46295</v>
      </c>
      <c r="E139" s="25">
        <v>0</v>
      </c>
      <c r="F139" s="21"/>
      <c r="G139" s="21">
        <f t="shared" si="90"/>
        <v>97000</v>
      </c>
      <c r="H139" s="21">
        <f t="shared" si="91"/>
        <v>0</v>
      </c>
      <c r="I139" s="28">
        <f t="shared" si="83"/>
        <v>0</v>
      </c>
      <c r="J139" s="13">
        <v>0</v>
      </c>
      <c r="K139" s="5"/>
      <c r="L139" s="5">
        <f t="shared" si="97"/>
        <v>3000</v>
      </c>
      <c r="M139" s="5">
        <f t="shared" si="92"/>
        <v>0</v>
      </c>
      <c r="N139" s="19">
        <f t="shared" si="93"/>
        <v>0</v>
      </c>
      <c r="O139" s="76"/>
      <c r="P139" s="4"/>
      <c r="Q139" s="101">
        <f t="shared" si="82"/>
        <v>0</v>
      </c>
      <c r="R139" s="101"/>
      <c r="S139" s="101"/>
      <c r="T139" s="101"/>
    </row>
    <row r="140" spans="1:20" ht="15.75" x14ac:dyDescent="0.25">
      <c r="A140" s="1">
        <v>2026</v>
      </c>
      <c r="B140" s="1">
        <v>4</v>
      </c>
      <c r="C140" s="3">
        <v>46296</v>
      </c>
      <c r="D140" s="3">
        <v>46387</v>
      </c>
      <c r="E140" s="25">
        <v>0</v>
      </c>
      <c r="F140" s="21"/>
      <c r="G140" s="21">
        <f t="shared" si="90"/>
        <v>97000</v>
      </c>
      <c r="H140" s="21">
        <f t="shared" si="91"/>
        <v>0</v>
      </c>
      <c r="I140" s="28">
        <f t="shared" si="83"/>
        <v>0</v>
      </c>
      <c r="J140" s="13">
        <v>0</v>
      </c>
      <c r="K140" s="5"/>
      <c r="L140" s="5">
        <f t="shared" si="97"/>
        <v>3000</v>
      </c>
      <c r="M140" s="5">
        <f t="shared" si="92"/>
        <v>0</v>
      </c>
      <c r="N140" s="19">
        <f t="shared" si="93"/>
        <v>0</v>
      </c>
      <c r="O140" s="17"/>
      <c r="P140" s="4"/>
      <c r="Q140" s="101">
        <f t="shared" si="82"/>
        <v>0</v>
      </c>
      <c r="R140" s="101"/>
      <c r="S140" s="101"/>
      <c r="T140" s="101"/>
    </row>
    <row r="141" spans="1:20" ht="15.75" x14ac:dyDescent="0.25">
      <c r="A141" s="1">
        <v>2027</v>
      </c>
      <c r="B141" s="1">
        <v>1</v>
      </c>
      <c r="C141" s="3">
        <v>46388</v>
      </c>
      <c r="D141" s="3">
        <v>46477</v>
      </c>
      <c r="E141" s="25">
        <v>0</v>
      </c>
      <c r="F141" s="21"/>
      <c r="G141" s="21">
        <f t="shared" si="90"/>
        <v>97000</v>
      </c>
      <c r="H141" s="21">
        <f t="shared" si="91"/>
        <v>0</v>
      </c>
      <c r="I141" s="28">
        <f t="shared" si="83"/>
        <v>0</v>
      </c>
      <c r="J141" s="13">
        <v>0</v>
      </c>
      <c r="K141" s="5"/>
      <c r="L141" s="5">
        <f t="shared" si="97"/>
        <v>3000</v>
      </c>
      <c r="M141" s="5">
        <f t="shared" si="92"/>
        <v>0</v>
      </c>
      <c r="N141" s="19">
        <f t="shared" si="93"/>
        <v>0</v>
      </c>
      <c r="O141" s="17"/>
      <c r="P141" s="4"/>
      <c r="Q141" s="101">
        <f t="shared" si="82"/>
        <v>0</v>
      </c>
      <c r="R141" s="101"/>
      <c r="S141" s="101"/>
      <c r="T141" s="101"/>
    </row>
    <row r="142" spans="1:20" ht="15.75" x14ac:dyDescent="0.25">
      <c r="A142" s="1">
        <v>2027</v>
      </c>
      <c r="B142" s="1">
        <v>2</v>
      </c>
      <c r="C142" s="3">
        <v>46478</v>
      </c>
      <c r="D142" s="3">
        <v>46568</v>
      </c>
      <c r="E142" s="25">
        <v>0</v>
      </c>
      <c r="F142" s="21"/>
      <c r="G142" s="21">
        <f t="shared" si="90"/>
        <v>97000</v>
      </c>
      <c r="H142" s="21">
        <f t="shared" si="91"/>
        <v>0</v>
      </c>
      <c r="I142" s="28">
        <f t="shared" si="83"/>
        <v>0</v>
      </c>
      <c r="J142" s="13">
        <v>0</v>
      </c>
      <c r="K142" s="5"/>
      <c r="L142" s="5">
        <f t="shared" si="97"/>
        <v>3000</v>
      </c>
      <c r="M142" s="5">
        <f t="shared" si="92"/>
        <v>0</v>
      </c>
      <c r="N142" s="19">
        <f t="shared" si="93"/>
        <v>0</v>
      </c>
      <c r="O142" s="17"/>
      <c r="P142" s="4"/>
      <c r="Q142" s="101">
        <f t="shared" si="82"/>
        <v>0</v>
      </c>
      <c r="R142" s="101"/>
      <c r="S142" s="101"/>
      <c r="T142" s="101"/>
    </row>
    <row r="143" spans="1:20" ht="15.75" x14ac:dyDescent="0.25">
      <c r="A143" s="1">
        <v>2027</v>
      </c>
      <c r="B143" s="1">
        <v>3</v>
      </c>
      <c r="C143" s="3">
        <v>46569</v>
      </c>
      <c r="D143" s="3">
        <v>46660</v>
      </c>
      <c r="E143" s="25">
        <v>0</v>
      </c>
      <c r="F143" s="21"/>
      <c r="G143" s="21">
        <f t="shared" si="90"/>
        <v>97000</v>
      </c>
      <c r="H143" s="21">
        <f t="shared" si="91"/>
        <v>0</v>
      </c>
      <c r="I143" s="28">
        <f t="shared" si="83"/>
        <v>0</v>
      </c>
      <c r="J143" s="13">
        <v>0</v>
      </c>
      <c r="K143" s="5"/>
      <c r="L143" s="5">
        <f t="shared" si="97"/>
        <v>3000</v>
      </c>
      <c r="M143" s="5">
        <f t="shared" si="92"/>
        <v>0</v>
      </c>
      <c r="N143" s="19">
        <f t="shared" si="93"/>
        <v>0</v>
      </c>
      <c r="O143" s="17"/>
      <c r="P143" s="4"/>
      <c r="Q143" s="101">
        <f t="shared" si="82"/>
        <v>0</v>
      </c>
      <c r="R143" s="101"/>
      <c r="S143" s="101"/>
      <c r="T143" s="101"/>
    </row>
    <row r="144" spans="1:20" ht="15.75" x14ac:dyDescent="0.25">
      <c r="A144" s="1">
        <v>2027</v>
      </c>
      <c r="B144" s="1">
        <v>4</v>
      </c>
      <c r="C144" s="3">
        <v>46661</v>
      </c>
      <c r="D144" s="3">
        <v>46752</v>
      </c>
      <c r="E144" s="25">
        <v>0</v>
      </c>
      <c r="F144" s="21"/>
      <c r="G144" s="21">
        <f t="shared" si="90"/>
        <v>97000</v>
      </c>
      <c r="H144" s="21">
        <f t="shared" si="91"/>
        <v>0</v>
      </c>
      <c r="I144" s="28">
        <f t="shared" si="83"/>
        <v>0</v>
      </c>
      <c r="J144" s="13">
        <v>0</v>
      </c>
      <c r="K144" s="5"/>
      <c r="L144" s="5">
        <f t="shared" si="97"/>
        <v>3000</v>
      </c>
      <c r="M144" s="5">
        <f t="shared" si="92"/>
        <v>0</v>
      </c>
      <c r="N144" s="19">
        <f t="shared" si="93"/>
        <v>0</v>
      </c>
      <c r="O144" s="17"/>
      <c r="P144" s="4"/>
      <c r="Q144" s="101">
        <f t="shared" si="82"/>
        <v>0</v>
      </c>
      <c r="R144" s="101"/>
      <c r="S144" s="101"/>
      <c r="T144" s="101"/>
    </row>
    <row r="145" spans="1:20" ht="15.75" x14ac:dyDescent="0.25">
      <c r="A145" s="1">
        <v>2028</v>
      </c>
      <c r="B145" s="1">
        <v>1</v>
      </c>
      <c r="C145" s="3">
        <v>46753</v>
      </c>
      <c r="D145" s="3">
        <v>46843</v>
      </c>
      <c r="E145" s="25">
        <v>0</v>
      </c>
      <c r="F145" s="21"/>
      <c r="G145" s="21">
        <f t="shared" si="90"/>
        <v>97000</v>
      </c>
      <c r="H145" s="21">
        <f t="shared" si="91"/>
        <v>0</v>
      </c>
      <c r="I145" s="28">
        <f>H145/G145</f>
        <v>0</v>
      </c>
      <c r="J145" s="13">
        <v>0</v>
      </c>
      <c r="K145" s="5"/>
      <c r="L145" s="5">
        <f t="shared" si="97"/>
        <v>3000</v>
      </c>
      <c r="M145" s="5">
        <f t="shared" si="92"/>
        <v>0</v>
      </c>
      <c r="N145" s="19">
        <f t="shared" si="93"/>
        <v>0</v>
      </c>
      <c r="O145" s="17"/>
      <c r="P145" s="4"/>
      <c r="Q145" s="101">
        <f t="shared" si="82"/>
        <v>0</v>
      </c>
      <c r="R145" s="101"/>
      <c r="S145" s="101"/>
      <c r="T145" s="101"/>
    </row>
    <row r="146" spans="1:20" ht="15.75" x14ac:dyDescent="0.25">
      <c r="A146" s="1">
        <v>2028</v>
      </c>
      <c r="B146" s="1">
        <v>2</v>
      </c>
      <c r="C146" s="3">
        <v>46844</v>
      </c>
      <c r="D146" s="3">
        <v>46934</v>
      </c>
      <c r="E146" s="25">
        <v>0</v>
      </c>
      <c r="F146" s="21"/>
      <c r="G146" s="21">
        <f t="shared" si="90"/>
        <v>97000</v>
      </c>
      <c r="H146" s="21">
        <f t="shared" si="91"/>
        <v>0</v>
      </c>
      <c r="I146" s="28">
        <f t="shared" ref="I146:I147" si="98">H146/G146</f>
        <v>0</v>
      </c>
      <c r="J146" s="13">
        <v>0</v>
      </c>
      <c r="K146" s="5"/>
      <c r="L146" s="5">
        <f t="shared" si="97"/>
        <v>3000</v>
      </c>
      <c r="M146" s="5">
        <f t="shared" si="92"/>
        <v>0</v>
      </c>
      <c r="N146" s="19">
        <f t="shared" si="93"/>
        <v>0</v>
      </c>
      <c r="O146" s="17"/>
      <c r="P146" s="4"/>
      <c r="Q146" s="101">
        <f t="shared" si="82"/>
        <v>0</v>
      </c>
      <c r="R146" s="101"/>
      <c r="S146" s="101"/>
      <c r="T146" s="101"/>
    </row>
    <row r="147" spans="1:20" ht="15.75" x14ac:dyDescent="0.25">
      <c r="A147" s="1">
        <v>2028</v>
      </c>
      <c r="B147" s="1">
        <v>3</v>
      </c>
      <c r="C147" s="3">
        <v>46935</v>
      </c>
      <c r="D147" s="3">
        <v>47026</v>
      </c>
      <c r="E147" s="25">
        <v>0</v>
      </c>
      <c r="F147" s="21"/>
      <c r="G147" s="21">
        <f t="shared" si="90"/>
        <v>97000</v>
      </c>
      <c r="H147" s="21">
        <f>SUM(H146+F147)</f>
        <v>0</v>
      </c>
      <c r="I147" s="28">
        <f t="shared" si="98"/>
        <v>0</v>
      </c>
      <c r="J147" s="13">
        <v>0</v>
      </c>
      <c r="K147" s="18"/>
      <c r="L147" s="18">
        <f t="shared" si="97"/>
        <v>3000</v>
      </c>
      <c r="M147" s="18">
        <f t="shared" si="92"/>
        <v>0</v>
      </c>
      <c r="N147" s="19">
        <f t="shared" si="93"/>
        <v>0</v>
      </c>
      <c r="O147" s="17"/>
      <c r="P147" s="4"/>
      <c r="Q147" s="101">
        <f t="shared" si="82"/>
        <v>0</v>
      </c>
      <c r="R147" s="101"/>
      <c r="S147" s="101"/>
      <c r="T147" s="101"/>
    </row>
    <row r="148" spans="1:20" ht="15.75" thickBot="1" x14ac:dyDescent="0.3">
      <c r="A148" s="40" t="s">
        <v>12</v>
      </c>
      <c r="B148" s="40"/>
      <c r="C148" s="40"/>
      <c r="D148" s="41"/>
      <c r="E148" s="42">
        <v>97000</v>
      </c>
      <c r="F148" s="38">
        <f>SUM(F124:F147)</f>
        <v>0</v>
      </c>
      <c r="G148" s="38">
        <f>G147</f>
        <v>97000</v>
      </c>
      <c r="H148" s="39">
        <f>H147</f>
        <v>0</v>
      </c>
      <c r="I148" s="49">
        <f>H148/G148</f>
        <v>0</v>
      </c>
      <c r="J148" s="43">
        <v>3000</v>
      </c>
      <c r="K148" s="50">
        <f>SUM(K124:K147)</f>
        <v>0</v>
      </c>
      <c r="L148" s="44">
        <f>L147</f>
        <v>3000</v>
      </c>
      <c r="M148" s="45">
        <f>M147</f>
        <v>0</v>
      </c>
      <c r="N148" s="46">
        <f>M148/L148</f>
        <v>0</v>
      </c>
      <c r="O148" s="47">
        <f>SUM(O124:O147)</f>
        <v>2</v>
      </c>
      <c r="P148" s="47">
        <f>SUM(P124:P147)</f>
        <v>0</v>
      </c>
      <c r="Q148" s="101">
        <f t="shared" si="82"/>
        <v>2</v>
      </c>
      <c r="R148" s="101">
        <f t="shared" ref="R148" si="99">P148</f>
        <v>0</v>
      </c>
      <c r="S148" s="101">
        <f>SUM(S124:S147)</f>
        <v>675</v>
      </c>
      <c r="T148" s="101">
        <f>SUM(T124:T147)</f>
        <v>0</v>
      </c>
    </row>
    <row r="149" spans="1:20" ht="15.75" thickTop="1" x14ac:dyDescent="0.25"/>
    <row r="151" spans="1:20" x14ac:dyDescent="0.25">
      <c r="A151" s="190" t="s">
        <v>118</v>
      </c>
      <c r="B151" s="190"/>
      <c r="C151" s="190"/>
      <c r="D151" s="190"/>
      <c r="E151" s="190"/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</row>
    <row r="152" spans="1:20" ht="15.75" thickBot="1" x14ac:dyDescent="0.3">
      <c r="A152" s="170" t="s">
        <v>0</v>
      </c>
      <c r="B152" s="171"/>
      <c r="C152" s="171"/>
      <c r="D152" s="171"/>
      <c r="E152" s="172" t="s">
        <v>109</v>
      </c>
      <c r="F152" s="172"/>
      <c r="G152" s="172"/>
      <c r="H152" s="172"/>
      <c r="I152" s="173"/>
      <c r="J152" s="174" t="s">
        <v>110</v>
      </c>
      <c r="K152" s="175"/>
      <c r="L152" s="175"/>
      <c r="M152" s="175"/>
      <c r="N152" s="176"/>
      <c r="O152" s="14"/>
      <c r="P152" s="7"/>
      <c r="Q152" s="185" t="s">
        <v>77</v>
      </c>
      <c r="R152" s="185"/>
      <c r="S152" s="185"/>
      <c r="T152" s="185"/>
    </row>
    <row r="153" spans="1:20" ht="120.75" thickTop="1" x14ac:dyDescent="0.25">
      <c r="A153" s="9" t="s">
        <v>1</v>
      </c>
      <c r="B153" s="9" t="s">
        <v>2</v>
      </c>
      <c r="C153" s="9" t="s">
        <v>3</v>
      </c>
      <c r="D153" s="11" t="s">
        <v>9</v>
      </c>
      <c r="E153" s="29" t="s">
        <v>4</v>
      </c>
      <c r="F153" s="23" t="s">
        <v>6</v>
      </c>
      <c r="G153" s="23" t="s">
        <v>5</v>
      </c>
      <c r="H153" s="23" t="s">
        <v>7</v>
      </c>
      <c r="I153" s="26" t="s">
        <v>8</v>
      </c>
      <c r="J153" s="29" t="s">
        <v>4</v>
      </c>
      <c r="K153" s="30" t="s">
        <v>6</v>
      </c>
      <c r="L153" s="30" t="s">
        <v>5</v>
      </c>
      <c r="M153" s="30" t="s">
        <v>7</v>
      </c>
      <c r="N153" s="31" t="s">
        <v>8</v>
      </c>
      <c r="O153" s="113" t="s">
        <v>103</v>
      </c>
      <c r="P153" s="113" t="s">
        <v>104</v>
      </c>
      <c r="Q153" s="113" t="s">
        <v>105</v>
      </c>
      <c r="R153" s="113" t="s">
        <v>106</v>
      </c>
      <c r="S153" s="113" t="s">
        <v>107</v>
      </c>
      <c r="T153" s="113" t="s">
        <v>108</v>
      </c>
    </row>
    <row r="154" spans="1:20" ht="15.75" x14ac:dyDescent="0.25">
      <c r="A154" s="68">
        <v>2022</v>
      </c>
      <c r="B154" s="68">
        <v>4</v>
      </c>
      <c r="C154" s="69">
        <v>44835</v>
      </c>
      <c r="D154" s="69">
        <v>44926</v>
      </c>
      <c r="E154" s="70"/>
      <c r="F154" s="70"/>
      <c r="G154" s="70"/>
      <c r="H154" s="70"/>
      <c r="I154" s="71"/>
      <c r="J154" s="70"/>
      <c r="K154" s="70"/>
      <c r="L154" s="70"/>
      <c r="M154" s="70"/>
      <c r="N154" s="71"/>
      <c r="O154" s="72"/>
      <c r="P154" s="73"/>
      <c r="Q154" s="102"/>
      <c r="R154" s="102"/>
      <c r="S154" s="102"/>
      <c r="T154" s="102"/>
    </row>
    <row r="155" spans="1:20" ht="15.75" x14ac:dyDescent="0.25">
      <c r="A155" s="68">
        <v>2023</v>
      </c>
      <c r="B155" s="68">
        <v>1</v>
      </c>
      <c r="C155" s="69">
        <v>44927</v>
      </c>
      <c r="D155" s="69">
        <v>45016</v>
      </c>
      <c r="E155" s="70"/>
      <c r="F155" s="70"/>
      <c r="G155" s="70"/>
      <c r="H155" s="70"/>
      <c r="I155" s="71"/>
      <c r="J155" s="70"/>
      <c r="K155" s="70"/>
      <c r="L155" s="70"/>
      <c r="M155" s="70"/>
      <c r="N155" s="71"/>
      <c r="O155" s="72"/>
      <c r="P155" s="73"/>
      <c r="Q155" s="102"/>
      <c r="R155" s="102"/>
      <c r="S155" s="102"/>
      <c r="T155" s="102"/>
    </row>
    <row r="156" spans="1:20" ht="15.75" x14ac:dyDescent="0.25">
      <c r="A156" s="68">
        <v>2023</v>
      </c>
      <c r="B156" s="68">
        <v>2</v>
      </c>
      <c r="C156" s="69">
        <v>45017</v>
      </c>
      <c r="D156" s="69">
        <v>45107</v>
      </c>
      <c r="E156" s="79">
        <v>0</v>
      </c>
      <c r="F156" s="80">
        <v>0</v>
      </c>
      <c r="G156" s="80">
        <f>E156</f>
        <v>0</v>
      </c>
      <c r="H156" s="80">
        <f>SUM(F156+0)</f>
        <v>0</v>
      </c>
      <c r="I156" s="81"/>
      <c r="J156" s="82">
        <v>0</v>
      </c>
      <c r="K156" s="83">
        <v>0</v>
      </c>
      <c r="L156" s="84">
        <f>J156</f>
        <v>0</v>
      </c>
      <c r="M156" s="83">
        <f>SUM(K156+0)</f>
        <v>0</v>
      </c>
      <c r="N156" s="85">
        <v>0</v>
      </c>
      <c r="O156" s="162"/>
      <c r="P156" s="73"/>
      <c r="Q156" s="102"/>
      <c r="R156" s="102"/>
      <c r="S156" s="102"/>
      <c r="T156" s="102"/>
    </row>
    <row r="157" spans="1:20" ht="15.75" x14ac:dyDescent="0.25">
      <c r="A157" s="68">
        <v>2023</v>
      </c>
      <c r="B157" s="68">
        <v>3</v>
      </c>
      <c r="C157" s="69">
        <v>45108</v>
      </c>
      <c r="D157" s="69">
        <v>45199</v>
      </c>
      <c r="E157" s="79"/>
      <c r="F157" s="80"/>
      <c r="G157" s="80">
        <f t="shared" ref="G157:G158" si="100">G156+E157</f>
        <v>0</v>
      </c>
      <c r="H157" s="80">
        <f t="shared" ref="H157:H161" si="101">SUM(H156+F157)</f>
        <v>0</v>
      </c>
      <c r="I157" s="81">
        <v>0</v>
      </c>
      <c r="J157" s="82"/>
      <c r="K157" s="83"/>
      <c r="L157" s="83">
        <f>L156+J157</f>
        <v>0</v>
      </c>
      <c r="M157" s="83">
        <f>SUM(M156+K157)</f>
        <v>0</v>
      </c>
      <c r="N157" s="158">
        <v>0</v>
      </c>
      <c r="O157" s="159">
        <v>0</v>
      </c>
      <c r="P157" s="72">
        <v>0</v>
      </c>
      <c r="Q157" s="102">
        <f t="shared" ref="Q157:Q178" si="102">O157</f>
        <v>0</v>
      </c>
      <c r="R157" s="102">
        <v>0</v>
      </c>
      <c r="S157" s="102">
        <v>0</v>
      </c>
      <c r="T157" s="102">
        <v>0</v>
      </c>
    </row>
    <row r="158" spans="1:20" ht="15.75" x14ac:dyDescent="0.25">
      <c r="A158" s="68">
        <v>2023</v>
      </c>
      <c r="B158" s="68">
        <v>4</v>
      </c>
      <c r="C158" s="69">
        <v>45200</v>
      </c>
      <c r="D158" s="69">
        <v>45291</v>
      </c>
      <c r="E158" s="79">
        <f>$E$178/8</f>
        <v>12125</v>
      </c>
      <c r="F158" s="80">
        <v>0</v>
      </c>
      <c r="G158" s="80">
        <f t="shared" si="100"/>
        <v>12125</v>
      </c>
      <c r="H158" s="80">
        <f t="shared" si="101"/>
        <v>0</v>
      </c>
      <c r="I158" s="81">
        <f t="shared" ref="I158:I174" si="103">H158/G158</f>
        <v>0</v>
      </c>
      <c r="J158" s="82">
        <f>$J$178/8</f>
        <v>375</v>
      </c>
      <c r="K158" s="83">
        <v>0</v>
      </c>
      <c r="L158" s="83">
        <f t="shared" ref="L158:L161" si="104">L157+J158</f>
        <v>375</v>
      </c>
      <c r="M158" s="83">
        <f t="shared" ref="M158:M160" si="105">SUM(M157+K158)</f>
        <v>0</v>
      </c>
      <c r="N158" s="158">
        <f t="shared" ref="N158:N161" si="106">M158/L158</f>
        <v>0</v>
      </c>
      <c r="O158" s="159">
        <v>0</v>
      </c>
      <c r="P158" s="72">
        <v>0</v>
      </c>
      <c r="Q158" s="102">
        <f t="shared" si="102"/>
        <v>0</v>
      </c>
      <c r="R158" s="102">
        <v>0</v>
      </c>
      <c r="S158" s="102">
        <v>0</v>
      </c>
      <c r="T158" s="102">
        <v>0</v>
      </c>
    </row>
    <row r="159" spans="1:20" ht="15.75" x14ac:dyDescent="0.25">
      <c r="A159" s="68">
        <v>2024</v>
      </c>
      <c r="B159" s="68">
        <v>1</v>
      </c>
      <c r="C159" s="69">
        <v>45292</v>
      </c>
      <c r="D159" s="69">
        <v>45382</v>
      </c>
      <c r="E159" s="79">
        <f t="shared" ref="E159:E165" si="107">$E$178/8</f>
        <v>12125</v>
      </c>
      <c r="F159" s="80">
        <v>0</v>
      </c>
      <c r="G159" s="80">
        <f>G158+E159</f>
        <v>24250</v>
      </c>
      <c r="H159" s="80">
        <f t="shared" si="101"/>
        <v>0</v>
      </c>
      <c r="I159" s="81">
        <f t="shared" si="103"/>
        <v>0</v>
      </c>
      <c r="J159" s="82">
        <f t="shared" ref="J159:J165" si="108">$J$178/8</f>
        <v>375</v>
      </c>
      <c r="K159" s="83">
        <v>0</v>
      </c>
      <c r="L159" s="83">
        <f t="shared" si="104"/>
        <v>750</v>
      </c>
      <c r="M159" s="83">
        <f t="shared" si="105"/>
        <v>0</v>
      </c>
      <c r="N159" s="158">
        <f t="shared" si="106"/>
        <v>0</v>
      </c>
      <c r="O159" s="159">
        <v>0</v>
      </c>
      <c r="P159" s="72">
        <v>0</v>
      </c>
      <c r="Q159" s="102">
        <f t="shared" si="102"/>
        <v>0</v>
      </c>
      <c r="R159" s="102">
        <v>0</v>
      </c>
      <c r="S159" s="102">
        <v>0</v>
      </c>
      <c r="T159" s="102">
        <v>0</v>
      </c>
    </row>
    <row r="160" spans="1:20" ht="15.75" x14ac:dyDescent="0.25">
      <c r="A160" s="68">
        <v>2024</v>
      </c>
      <c r="B160" s="68">
        <v>2</v>
      </c>
      <c r="C160" s="69">
        <v>45383</v>
      </c>
      <c r="D160" s="69">
        <v>45473</v>
      </c>
      <c r="E160" s="79">
        <f t="shared" si="107"/>
        <v>12125</v>
      </c>
      <c r="F160" s="80">
        <v>0</v>
      </c>
      <c r="G160" s="80">
        <f t="shared" ref="G160:G161" si="109">G159+E160</f>
        <v>36375</v>
      </c>
      <c r="H160" s="80">
        <f t="shared" si="101"/>
        <v>0</v>
      </c>
      <c r="I160" s="81">
        <f t="shared" si="103"/>
        <v>0</v>
      </c>
      <c r="J160" s="82">
        <f t="shared" si="108"/>
        <v>375</v>
      </c>
      <c r="K160" s="83">
        <v>0</v>
      </c>
      <c r="L160" s="83">
        <f t="shared" si="104"/>
        <v>1125</v>
      </c>
      <c r="M160" s="83">
        <f t="shared" si="105"/>
        <v>0</v>
      </c>
      <c r="N160" s="158">
        <f t="shared" si="106"/>
        <v>0</v>
      </c>
      <c r="O160" s="159">
        <v>0</v>
      </c>
      <c r="P160" s="72">
        <v>0</v>
      </c>
      <c r="Q160" s="102">
        <f t="shared" si="102"/>
        <v>0</v>
      </c>
      <c r="R160" s="102">
        <v>0</v>
      </c>
      <c r="S160" s="102">
        <v>0</v>
      </c>
      <c r="T160" s="102">
        <v>0</v>
      </c>
    </row>
    <row r="161" spans="1:20" ht="15.75" x14ac:dyDescent="0.25">
      <c r="A161" s="68">
        <v>2024</v>
      </c>
      <c r="B161" s="68">
        <v>3</v>
      </c>
      <c r="C161" s="69">
        <v>45474</v>
      </c>
      <c r="D161" s="69">
        <v>45565</v>
      </c>
      <c r="E161" s="79">
        <f t="shared" si="107"/>
        <v>12125</v>
      </c>
      <c r="F161" s="80">
        <v>0</v>
      </c>
      <c r="G161" s="80">
        <f t="shared" si="109"/>
        <v>48500</v>
      </c>
      <c r="H161" s="80">
        <f t="shared" si="101"/>
        <v>0</v>
      </c>
      <c r="I161" s="81">
        <f t="shared" si="103"/>
        <v>0</v>
      </c>
      <c r="J161" s="82">
        <f t="shared" si="108"/>
        <v>375</v>
      </c>
      <c r="K161" s="83">
        <v>0</v>
      </c>
      <c r="L161" s="83">
        <f t="shared" si="104"/>
        <v>1500</v>
      </c>
      <c r="M161" s="83">
        <f>SUM(M160+K161)</f>
        <v>0</v>
      </c>
      <c r="N161" s="158">
        <f t="shared" si="106"/>
        <v>0</v>
      </c>
      <c r="O161" s="159">
        <v>0</v>
      </c>
      <c r="P161" s="72">
        <v>0</v>
      </c>
      <c r="Q161" s="102">
        <f t="shared" si="102"/>
        <v>0</v>
      </c>
      <c r="R161" s="102">
        <v>0</v>
      </c>
      <c r="S161" s="102">
        <v>0</v>
      </c>
      <c r="T161" s="102">
        <v>0</v>
      </c>
    </row>
    <row r="162" spans="1:20" ht="15.75" x14ac:dyDescent="0.25">
      <c r="A162" s="1">
        <v>2024</v>
      </c>
      <c r="B162" s="1">
        <v>4</v>
      </c>
      <c r="C162" s="3">
        <v>45566</v>
      </c>
      <c r="D162" s="3">
        <v>45657</v>
      </c>
      <c r="E162" s="24">
        <f t="shared" si="107"/>
        <v>12125</v>
      </c>
      <c r="F162" s="20"/>
      <c r="G162" s="20">
        <f>G161+E162</f>
        <v>60625</v>
      </c>
      <c r="H162" s="20">
        <f>SUM(H161+F162)</f>
        <v>0</v>
      </c>
      <c r="I162" s="27">
        <f t="shared" si="103"/>
        <v>0</v>
      </c>
      <c r="J162" s="12">
        <f t="shared" si="108"/>
        <v>375</v>
      </c>
      <c r="K162" s="8"/>
      <c r="L162" s="8">
        <f>L161+J162</f>
        <v>1875</v>
      </c>
      <c r="M162" s="8">
        <f>SUM(M161+K162)</f>
        <v>0</v>
      </c>
      <c r="N162" s="77">
        <f>M162/L162</f>
        <v>0</v>
      </c>
      <c r="O162" s="78">
        <v>0</v>
      </c>
      <c r="P162" s="16"/>
      <c r="Q162" s="101">
        <f t="shared" si="102"/>
        <v>0</v>
      </c>
      <c r="R162" s="101"/>
      <c r="S162" s="101">
        <v>0</v>
      </c>
      <c r="T162" s="101"/>
    </row>
    <row r="163" spans="1:20" ht="15.75" x14ac:dyDescent="0.25">
      <c r="A163" s="1">
        <v>2025</v>
      </c>
      <c r="B163" s="1">
        <v>1</v>
      </c>
      <c r="C163" s="3">
        <v>45658</v>
      </c>
      <c r="D163" s="3">
        <v>45747</v>
      </c>
      <c r="E163" s="24">
        <f t="shared" si="107"/>
        <v>12125</v>
      </c>
      <c r="F163" s="20"/>
      <c r="G163" s="20">
        <f t="shared" ref="G163:G177" si="110">G162+E163</f>
        <v>72750</v>
      </c>
      <c r="H163" s="20">
        <f t="shared" ref="H163:H176" si="111">SUM(H162+F163)</f>
        <v>0</v>
      </c>
      <c r="I163" s="27">
        <f t="shared" si="103"/>
        <v>0</v>
      </c>
      <c r="J163" s="12">
        <f t="shared" si="108"/>
        <v>375</v>
      </c>
      <c r="K163" s="8"/>
      <c r="L163" s="8">
        <f>L162+J163</f>
        <v>2250</v>
      </c>
      <c r="M163" s="8">
        <f t="shared" ref="M163:M177" si="112">SUM(M162+K163)</f>
        <v>0</v>
      </c>
      <c r="N163" s="77">
        <f t="shared" ref="N163:N177" si="113">M163/L163</f>
        <v>0</v>
      </c>
      <c r="O163" s="78">
        <v>0</v>
      </c>
      <c r="P163" s="16"/>
      <c r="Q163" s="101">
        <f t="shared" si="102"/>
        <v>0</v>
      </c>
      <c r="R163" s="101"/>
      <c r="S163" s="101">
        <v>0</v>
      </c>
      <c r="T163" s="101"/>
    </row>
    <row r="164" spans="1:20" ht="15.75" x14ac:dyDescent="0.25">
      <c r="A164" s="1">
        <v>2025</v>
      </c>
      <c r="B164" s="1">
        <v>2</v>
      </c>
      <c r="C164" s="3">
        <v>45748</v>
      </c>
      <c r="D164" s="3">
        <v>45838</v>
      </c>
      <c r="E164" s="24">
        <f t="shared" si="107"/>
        <v>12125</v>
      </c>
      <c r="F164" s="20"/>
      <c r="G164" s="20">
        <f t="shared" si="110"/>
        <v>84875</v>
      </c>
      <c r="H164" s="20">
        <f t="shared" si="111"/>
        <v>0</v>
      </c>
      <c r="I164" s="27">
        <f t="shared" si="103"/>
        <v>0</v>
      </c>
      <c r="J164" s="12">
        <f t="shared" si="108"/>
        <v>375</v>
      </c>
      <c r="K164" s="8"/>
      <c r="L164" s="8">
        <f t="shared" ref="L164" si="114">L163+J164</f>
        <v>2625</v>
      </c>
      <c r="M164" s="8">
        <f t="shared" si="112"/>
        <v>0</v>
      </c>
      <c r="N164" s="77">
        <f t="shared" si="113"/>
        <v>0</v>
      </c>
      <c r="O164" s="78">
        <v>0</v>
      </c>
      <c r="P164" s="16"/>
      <c r="Q164" s="101">
        <f t="shared" si="102"/>
        <v>0</v>
      </c>
      <c r="R164" s="101"/>
      <c r="S164" s="101">
        <v>0</v>
      </c>
      <c r="T164" s="101"/>
    </row>
    <row r="165" spans="1:20" ht="15.75" x14ac:dyDescent="0.25">
      <c r="A165" s="1">
        <v>2025</v>
      </c>
      <c r="B165" s="1">
        <v>3</v>
      </c>
      <c r="C165" s="3">
        <v>45839</v>
      </c>
      <c r="D165" s="3">
        <v>45930</v>
      </c>
      <c r="E165" s="24">
        <f t="shared" si="107"/>
        <v>12125</v>
      </c>
      <c r="F165" s="20"/>
      <c r="G165" s="20">
        <f t="shared" si="110"/>
        <v>97000</v>
      </c>
      <c r="H165" s="20">
        <f t="shared" si="111"/>
        <v>0</v>
      </c>
      <c r="I165" s="27">
        <f t="shared" si="103"/>
        <v>0</v>
      </c>
      <c r="J165" s="12">
        <f t="shared" si="108"/>
        <v>375</v>
      </c>
      <c r="K165" s="8"/>
      <c r="L165" s="8">
        <f>L164+J165</f>
        <v>3000</v>
      </c>
      <c r="M165" s="8">
        <f t="shared" si="112"/>
        <v>0</v>
      </c>
      <c r="N165" s="77">
        <f t="shared" si="113"/>
        <v>0</v>
      </c>
      <c r="O165" s="78">
        <v>1</v>
      </c>
      <c r="P165" s="16"/>
      <c r="Q165" s="101">
        <f t="shared" si="102"/>
        <v>1</v>
      </c>
      <c r="R165" s="101"/>
      <c r="S165" s="101">
        <v>2330</v>
      </c>
      <c r="T165" s="101"/>
    </row>
    <row r="166" spans="1:20" ht="15.75" x14ac:dyDescent="0.25">
      <c r="A166" s="1">
        <v>2025</v>
      </c>
      <c r="B166" s="1">
        <v>4</v>
      </c>
      <c r="C166" s="3">
        <v>45931</v>
      </c>
      <c r="D166" s="3">
        <v>46022</v>
      </c>
      <c r="E166" s="24">
        <f t="shared" ref="E166:E168" si="115">$E$21/11</f>
        <v>0</v>
      </c>
      <c r="F166" s="20"/>
      <c r="G166" s="20">
        <f t="shared" si="110"/>
        <v>97000</v>
      </c>
      <c r="H166" s="20">
        <f t="shared" si="111"/>
        <v>0</v>
      </c>
      <c r="I166" s="27">
        <f t="shared" si="103"/>
        <v>0</v>
      </c>
      <c r="J166" s="12">
        <f t="shared" ref="J166:J168" si="116">$J$21/11</f>
        <v>0</v>
      </c>
      <c r="K166" s="8"/>
      <c r="L166" s="8">
        <f t="shared" ref="L166:L177" si="117">L165+J166</f>
        <v>3000</v>
      </c>
      <c r="M166" s="8">
        <f t="shared" si="112"/>
        <v>0</v>
      </c>
      <c r="N166" s="77">
        <f t="shared" si="113"/>
        <v>0</v>
      </c>
      <c r="O166" s="78"/>
      <c r="P166" s="16"/>
      <c r="Q166" s="101">
        <f t="shared" si="102"/>
        <v>0</v>
      </c>
      <c r="R166" s="101"/>
      <c r="S166" s="101"/>
      <c r="T166" s="101"/>
    </row>
    <row r="167" spans="1:20" ht="15.75" x14ac:dyDescent="0.25">
      <c r="A167" s="1">
        <v>2026</v>
      </c>
      <c r="B167" s="1">
        <v>1</v>
      </c>
      <c r="C167" s="3">
        <v>46023</v>
      </c>
      <c r="D167" s="3">
        <v>46112</v>
      </c>
      <c r="E167" s="24">
        <f t="shared" si="115"/>
        <v>0</v>
      </c>
      <c r="F167" s="20"/>
      <c r="G167" s="20">
        <f t="shared" si="110"/>
        <v>97000</v>
      </c>
      <c r="H167" s="20">
        <f t="shared" si="111"/>
        <v>0</v>
      </c>
      <c r="I167" s="27">
        <f t="shared" si="103"/>
        <v>0</v>
      </c>
      <c r="J167" s="12">
        <f t="shared" si="116"/>
        <v>0</v>
      </c>
      <c r="K167" s="8"/>
      <c r="L167" s="8">
        <f t="shared" si="117"/>
        <v>3000</v>
      </c>
      <c r="M167" s="8">
        <f t="shared" si="112"/>
        <v>0</v>
      </c>
      <c r="N167" s="77">
        <f t="shared" si="113"/>
        <v>0</v>
      </c>
      <c r="O167" s="78"/>
      <c r="P167" s="16"/>
      <c r="Q167" s="101">
        <f t="shared" si="102"/>
        <v>0</v>
      </c>
      <c r="R167" s="101"/>
      <c r="S167" s="101"/>
      <c r="T167" s="101"/>
    </row>
    <row r="168" spans="1:20" ht="15.75" x14ac:dyDescent="0.25">
      <c r="A168" s="1">
        <v>2026</v>
      </c>
      <c r="B168" s="1">
        <v>2</v>
      </c>
      <c r="C168" s="3">
        <v>46113</v>
      </c>
      <c r="D168" s="3">
        <v>46203</v>
      </c>
      <c r="E168" s="24">
        <f t="shared" si="115"/>
        <v>0</v>
      </c>
      <c r="F168" s="20"/>
      <c r="G168" s="20">
        <f t="shared" si="110"/>
        <v>97000</v>
      </c>
      <c r="H168" s="20">
        <f t="shared" si="111"/>
        <v>0</v>
      </c>
      <c r="I168" s="27">
        <f t="shared" si="103"/>
        <v>0</v>
      </c>
      <c r="J168" s="12">
        <f t="shared" si="116"/>
        <v>0</v>
      </c>
      <c r="K168" s="8"/>
      <c r="L168" s="8">
        <f t="shared" si="117"/>
        <v>3000</v>
      </c>
      <c r="M168" s="8">
        <f t="shared" si="112"/>
        <v>0</v>
      </c>
      <c r="N168" s="77">
        <f t="shared" si="113"/>
        <v>0</v>
      </c>
      <c r="O168" s="78"/>
      <c r="P168" s="16"/>
      <c r="Q168" s="101">
        <f t="shared" si="102"/>
        <v>0</v>
      </c>
      <c r="R168" s="101"/>
      <c r="S168" s="101"/>
      <c r="T168" s="101"/>
    </row>
    <row r="169" spans="1:20" ht="15.75" x14ac:dyDescent="0.25">
      <c r="A169" s="1">
        <v>2026</v>
      </c>
      <c r="B169" s="1">
        <v>3</v>
      </c>
      <c r="C169" s="3">
        <v>46204</v>
      </c>
      <c r="D169" s="3">
        <v>46295</v>
      </c>
      <c r="E169" s="25">
        <v>0</v>
      </c>
      <c r="F169" s="21"/>
      <c r="G169" s="21">
        <f t="shared" si="110"/>
        <v>97000</v>
      </c>
      <c r="H169" s="21">
        <f t="shared" si="111"/>
        <v>0</v>
      </c>
      <c r="I169" s="28">
        <f t="shared" si="103"/>
        <v>0</v>
      </c>
      <c r="J169" s="13">
        <v>0</v>
      </c>
      <c r="K169" s="5"/>
      <c r="L169" s="5">
        <f t="shared" si="117"/>
        <v>3000</v>
      </c>
      <c r="M169" s="5">
        <f t="shared" si="112"/>
        <v>0</v>
      </c>
      <c r="N169" s="19">
        <f t="shared" si="113"/>
        <v>0</v>
      </c>
      <c r="O169" s="76"/>
      <c r="P169" s="4"/>
      <c r="Q169" s="101">
        <f t="shared" si="102"/>
        <v>0</v>
      </c>
      <c r="R169" s="101"/>
      <c r="S169" s="101"/>
      <c r="T169" s="101"/>
    </row>
    <row r="170" spans="1:20" ht="15.75" x14ac:dyDescent="0.25">
      <c r="A170" s="1">
        <v>2026</v>
      </c>
      <c r="B170" s="1">
        <v>4</v>
      </c>
      <c r="C170" s="3">
        <v>46296</v>
      </c>
      <c r="D170" s="3">
        <v>46387</v>
      </c>
      <c r="E170" s="25">
        <v>0</v>
      </c>
      <c r="F170" s="21"/>
      <c r="G170" s="21">
        <f t="shared" si="110"/>
        <v>97000</v>
      </c>
      <c r="H170" s="21">
        <f t="shared" si="111"/>
        <v>0</v>
      </c>
      <c r="I170" s="28">
        <f t="shared" si="103"/>
        <v>0</v>
      </c>
      <c r="J170" s="13">
        <v>0</v>
      </c>
      <c r="K170" s="5"/>
      <c r="L170" s="5">
        <f t="shared" si="117"/>
        <v>3000</v>
      </c>
      <c r="M170" s="5">
        <f t="shared" si="112"/>
        <v>0</v>
      </c>
      <c r="N170" s="19">
        <f t="shared" si="113"/>
        <v>0</v>
      </c>
      <c r="O170" s="17"/>
      <c r="P170" s="4"/>
      <c r="Q170" s="101">
        <f t="shared" si="102"/>
        <v>0</v>
      </c>
      <c r="R170" s="101"/>
      <c r="S170" s="101"/>
      <c r="T170" s="101"/>
    </row>
    <row r="171" spans="1:20" ht="15.75" x14ac:dyDescent="0.25">
      <c r="A171" s="1">
        <v>2027</v>
      </c>
      <c r="B171" s="1">
        <v>1</v>
      </c>
      <c r="C171" s="3">
        <v>46388</v>
      </c>
      <c r="D171" s="3">
        <v>46477</v>
      </c>
      <c r="E171" s="25">
        <v>0</v>
      </c>
      <c r="F171" s="21"/>
      <c r="G171" s="21">
        <f t="shared" si="110"/>
        <v>97000</v>
      </c>
      <c r="H171" s="21">
        <f t="shared" si="111"/>
        <v>0</v>
      </c>
      <c r="I171" s="28">
        <f t="shared" si="103"/>
        <v>0</v>
      </c>
      <c r="J171" s="13">
        <v>0</v>
      </c>
      <c r="K171" s="5"/>
      <c r="L171" s="5">
        <f t="shared" si="117"/>
        <v>3000</v>
      </c>
      <c r="M171" s="5">
        <f t="shared" si="112"/>
        <v>0</v>
      </c>
      <c r="N171" s="19">
        <f t="shared" si="113"/>
        <v>0</v>
      </c>
      <c r="O171" s="17"/>
      <c r="P171" s="4"/>
      <c r="Q171" s="101">
        <f t="shared" si="102"/>
        <v>0</v>
      </c>
      <c r="R171" s="101"/>
      <c r="S171" s="101"/>
      <c r="T171" s="101"/>
    </row>
    <row r="172" spans="1:20" ht="15.75" x14ac:dyDescent="0.25">
      <c r="A172" s="1">
        <v>2027</v>
      </c>
      <c r="B172" s="1">
        <v>2</v>
      </c>
      <c r="C172" s="3">
        <v>46478</v>
      </c>
      <c r="D172" s="3">
        <v>46568</v>
      </c>
      <c r="E172" s="25">
        <v>0</v>
      </c>
      <c r="F172" s="21"/>
      <c r="G172" s="21">
        <f t="shared" si="110"/>
        <v>97000</v>
      </c>
      <c r="H172" s="21">
        <f t="shared" si="111"/>
        <v>0</v>
      </c>
      <c r="I172" s="28">
        <f t="shared" si="103"/>
        <v>0</v>
      </c>
      <c r="J172" s="13">
        <v>0</v>
      </c>
      <c r="K172" s="5"/>
      <c r="L172" s="5">
        <f t="shared" si="117"/>
        <v>3000</v>
      </c>
      <c r="M172" s="5">
        <f t="shared" si="112"/>
        <v>0</v>
      </c>
      <c r="N172" s="19">
        <f t="shared" si="113"/>
        <v>0</v>
      </c>
      <c r="O172" s="17"/>
      <c r="P172" s="4"/>
      <c r="Q172" s="101">
        <f t="shared" si="102"/>
        <v>0</v>
      </c>
      <c r="R172" s="101"/>
      <c r="S172" s="101"/>
      <c r="T172" s="101"/>
    </row>
    <row r="173" spans="1:20" ht="15.75" x14ac:dyDescent="0.25">
      <c r="A173" s="1">
        <v>2027</v>
      </c>
      <c r="B173" s="1">
        <v>3</v>
      </c>
      <c r="C173" s="3">
        <v>46569</v>
      </c>
      <c r="D173" s="3">
        <v>46660</v>
      </c>
      <c r="E173" s="25">
        <v>0</v>
      </c>
      <c r="F173" s="21"/>
      <c r="G173" s="21">
        <f t="shared" si="110"/>
        <v>97000</v>
      </c>
      <c r="H173" s="21">
        <f t="shared" si="111"/>
        <v>0</v>
      </c>
      <c r="I173" s="28">
        <f t="shared" si="103"/>
        <v>0</v>
      </c>
      <c r="J173" s="13">
        <v>0</v>
      </c>
      <c r="K173" s="5"/>
      <c r="L173" s="5">
        <f t="shared" si="117"/>
        <v>3000</v>
      </c>
      <c r="M173" s="5">
        <f t="shared" si="112"/>
        <v>0</v>
      </c>
      <c r="N173" s="19">
        <f t="shared" si="113"/>
        <v>0</v>
      </c>
      <c r="O173" s="17"/>
      <c r="P173" s="4"/>
      <c r="Q173" s="101">
        <f t="shared" si="102"/>
        <v>0</v>
      </c>
      <c r="R173" s="101"/>
      <c r="S173" s="101"/>
      <c r="T173" s="101"/>
    </row>
    <row r="174" spans="1:20" ht="15.75" x14ac:dyDescent="0.25">
      <c r="A174" s="1">
        <v>2027</v>
      </c>
      <c r="B174" s="1">
        <v>4</v>
      </c>
      <c r="C174" s="3">
        <v>46661</v>
      </c>
      <c r="D174" s="3">
        <v>46752</v>
      </c>
      <c r="E174" s="25">
        <v>0</v>
      </c>
      <c r="F174" s="21"/>
      <c r="G174" s="21">
        <f t="shared" si="110"/>
        <v>97000</v>
      </c>
      <c r="H174" s="21">
        <f t="shared" si="111"/>
        <v>0</v>
      </c>
      <c r="I174" s="28">
        <f t="shared" si="103"/>
        <v>0</v>
      </c>
      <c r="J174" s="13">
        <v>0</v>
      </c>
      <c r="K174" s="5"/>
      <c r="L174" s="5">
        <f t="shared" si="117"/>
        <v>3000</v>
      </c>
      <c r="M174" s="5">
        <f t="shared" si="112"/>
        <v>0</v>
      </c>
      <c r="N174" s="19">
        <f t="shared" si="113"/>
        <v>0</v>
      </c>
      <c r="O174" s="17"/>
      <c r="P174" s="4"/>
      <c r="Q174" s="101">
        <f t="shared" si="102"/>
        <v>0</v>
      </c>
      <c r="R174" s="101"/>
      <c r="S174" s="101"/>
      <c r="T174" s="101"/>
    </row>
    <row r="175" spans="1:20" ht="15.75" x14ac:dyDescent="0.25">
      <c r="A175" s="1">
        <v>2028</v>
      </c>
      <c r="B175" s="1">
        <v>1</v>
      </c>
      <c r="C175" s="3">
        <v>46753</v>
      </c>
      <c r="D175" s="3">
        <v>46843</v>
      </c>
      <c r="E175" s="25">
        <v>0</v>
      </c>
      <c r="F175" s="21"/>
      <c r="G175" s="21">
        <f t="shared" si="110"/>
        <v>97000</v>
      </c>
      <c r="H175" s="21">
        <f t="shared" si="111"/>
        <v>0</v>
      </c>
      <c r="I175" s="28">
        <f>H175/G175</f>
        <v>0</v>
      </c>
      <c r="J175" s="13">
        <v>0</v>
      </c>
      <c r="K175" s="5"/>
      <c r="L175" s="5">
        <f t="shared" si="117"/>
        <v>3000</v>
      </c>
      <c r="M175" s="5">
        <f t="shared" si="112"/>
        <v>0</v>
      </c>
      <c r="N175" s="19">
        <f t="shared" si="113"/>
        <v>0</v>
      </c>
      <c r="O175" s="17"/>
      <c r="P175" s="4"/>
      <c r="Q175" s="101">
        <f t="shared" si="102"/>
        <v>0</v>
      </c>
      <c r="R175" s="101"/>
      <c r="S175" s="101"/>
      <c r="T175" s="101"/>
    </row>
    <row r="176" spans="1:20" ht="15.75" x14ac:dyDescent="0.25">
      <c r="A176" s="1">
        <v>2028</v>
      </c>
      <c r="B176" s="1">
        <v>2</v>
      </c>
      <c r="C176" s="3">
        <v>46844</v>
      </c>
      <c r="D176" s="3">
        <v>46934</v>
      </c>
      <c r="E176" s="25">
        <v>0</v>
      </c>
      <c r="F176" s="21"/>
      <c r="G176" s="21">
        <f t="shared" si="110"/>
        <v>97000</v>
      </c>
      <c r="H176" s="21">
        <f t="shared" si="111"/>
        <v>0</v>
      </c>
      <c r="I176" s="28">
        <f t="shared" ref="I176:I177" si="118">H176/G176</f>
        <v>0</v>
      </c>
      <c r="J176" s="13">
        <v>0</v>
      </c>
      <c r="K176" s="5"/>
      <c r="L176" s="5">
        <f t="shared" si="117"/>
        <v>3000</v>
      </c>
      <c r="M176" s="5">
        <f t="shared" si="112"/>
        <v>0</v>
      </c>
      <c r="N176" s="19">
        <f t="shared" si="113"/>
        <v>0</v>
      </c>
      <c r="O176" s="17"/>
      <c r="P176" s="4"/>
      <c r="Q176" s="101">
        <f t="shared" si="102"/>
        <v>0</v>
      </c>
      <c r="R176" s="101"/>
      <c r="S176" s="101"/>
      <c r="T176" s="101"/>
    </row>
    <row r="177" spans="1:20" ht="15.75" x14ac:dyDescent="0.25">
      <c r="A177" s="1">
        <v>2028</v>
      </c>
      <c r="B177" s="1">
        <v>3</v>
      </c>
      <c r="C177" s="3">
        <v>46935</v>
      </c>
      <c r="D177" s="3">
        <v>47026</v>
      </c>
      <c r="E177" s="25">
        <v>0</v>
      </c>
      <c r="F177" s="21"/>
      <c r="G177" s="21">
        <f t="shared" si="110"/>
        <v>97000</v>
      </c>
      <c r="H177" s="21">
        <f>SUM(H176+F177)</f>
        <v>0</v>
      </c>
      <c r="I177" s="28">
        <f t="shared" si="118"/>
        <v>0</v>
      </c>
      <c r="J177" s="13">
        <v>0</v>
      </c>
      <c r="K177" s="18"/>
      <c r="L177" s="18">
        <f t="shared" si="117"/>
        <v>3000</v>
      </c>
      <c r="M177" s="18">
        <f t="shared" si="112"/>
        <v>0</v>
      </c>
      <c r="N177" s="19">
        <f t="shared" si="113"/>
        <v>0</v>
      </c>
      <c r="O177" s="17"/>
      <c r="P177" s="4"/>
      <c r="Q177" s="101">
        <f t="shared" si="102"/>
        <v>0</v>
      </c>
      <c r="R177" s="101"/>
      <c r="S177" s="101"/>
      <c r="T177" s="101"/>
    </row>
    <row r="178" spans="1:20" ht="15.75" thickBot="1" x14ac:dyDescent="0.3">
      <c r="A178" s="40" t="s">
        <v>12</v>
      </c>
      <c r="B178" s="40"/>
      <c r="C178" s="40"/>
      <c r="D178" s="41"/>
      <c r="E178" s="42">
        <v>97000</v>
      </c>
      <c r="F178" s="38">
        <f>SUM(F154:F177)</f>
        <v>0</v>
      </c>
      <c r="G178" s="38">
        <f>G177</f>
        <v>97000</v>
      </c>
      <c r="H178" s="39">
        <f>H177</f>
        <v>0</v>
      </c>
      <c r="I178" s="49">
        <f>H178/G178</f>
        <v>0</v>
      </c>
      <c r="J178" s="43">
        <v>3000</v>
      </c>
      <c r="K178" s="50">
        <f>SUM(K154:K177)</f>
        <v>0</v>
      </c>
      <c r="L178" s="44">
        <f>L177</f>
        <v>3000</v>
      </c>
      <c r="M178" s="45">
        <f>M177</f>
        <v>0</v>
      </c>
      <c r="N178" s="46">
        <f>M178/L178</f>
        <v>0</v>
      </c>
      <c r="O178" s="47">
        <f>SUM(O154:O177)</f>
        <v>1</v>
      </c>
      <c r="P178" s="47">
        <f>SUM(P154:P177)</f>
        <v>0</v>
      </c>
      <c r="Q178" s="101">
        <f t="shared" si="102"/>
        <v>1</v>
      </c>
      <c r="R178" s="101">
        <f t="shared" ref="R178" si="119">P178</f>
        <v>0</v>
      </c>
      <c r="S178" s="101">
        <f>SUM(S154:S177)</f>
        <v>2330</v>
      </c>
      <c r="T178" s="101">
        <f>SUM(T154:T177)</f>
        <v>0</v>
      </c>
    </row>
    <row r="179" spans="1:20" ht="15.75" thickTop="1" x14ac:dyDescent="0.25"/>
    <row r="181" spans="1:20" x14ac:dyDescent="0.25">
      <c r="A181" s="190" t="s">
        <v>119</v>
      </c>
      <c r="B181" s="190"/>
      <c r="C181" s="190"/>
      <c r="D181" s="190"/>
      <c r="E181" s="190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</row>
    <row r="182" spans="1:20" ht="15.75" thickBot="1" x14ac:dyDescent="0.3">
      <c r="A182" s="170" t="s">
        <v>0</v>
      </c>
      <c r="B182" s="171"/>
      <c r="C182" s="171"/>
      <c r="D182" s="171"/>
      <c r="E182" s="172" t="s">
        <v>116</v>
      </c>
      <c r="F182" s="172"/>
      <c r="G182" s="172"/>
      <c r="H182" s="172"/>
      <c r="I182" s="173"/>
      <c r="J182" s="174" t="s">
        <v>117</v>
      </c>
      <c r="K182" s="175"/>
      <c r="L182" s="175"/>
      <c r="M182" s="175"/>
      <c r="N182" s="176"/>
      <c r="O182" s="14"/>
      <c r="P182" s="7"/>
      <c r="Q182" s="185" t="s">
        <v>77</v>
      </c>
      <c r="R182" s="185"/>
      <c r="S182" s="185"/>
      <c r="T182" s="185"/>
    </row>
    <row r="183" spans="1:20" ht="120.75" thickTop="1" x14ac:dyDescent="0.25">
      <c r="A183" s="9" t="s">
        <v>1</v>
      </c>
      <c r="B183" s="9" t="s">
        <v>2</v>
      </c>
      <c r="C183" s="9" t="s">
        <v>3</v>
      </c>
      <c r="D183" s="11" t="s">
        <v>9</v>
      </c>
      <c r="E183" s="29" t="s">
        <v>4</v>
      </c>
      <c r="F183" s="23" t="s">
        <v>6</v>
      </c>
      <c r="G183" s="23" t="s">
        <v>5</v>
      </c>
      <c r="H183" s="23" t="s">
        <v>7</v>
      </c>
      <c r="I183" s="26" t="s">
        <v>8</v>
      </c>
      <c r="J183" s="29" t="s">
        <v>4</v>
      </c>
      <c r="K183" s="30" t="s">
        <v>6</v>
      </c>
      <c r="L183" s="30" t="s">
        <v>5</v>
      </c>
      <c r="M183" s="30" t="s">
        <v>7</v>
      </c>
      <c r="N183" s="31" t="s">
        <v>8</v>
      </c>
      <c r="O183" s="113" t="s">
        <v>103</v>
      </c>
      <c r="P183" s="113" t="s">
        <v>104</v>
      </c>
      <c r="Q183" s="113" t="s">
        <v>105</v>
      </c>
      <c r="R183" s="113" t="s">
        <v>106</v>
      </c>
      <c r="S183" s="113" t="s">
        <v>107</v>
      </c>
      <c r="T183" s="113" t="s">
        <v>108</v>
      </c>
    </row>
    <row r="184" spans="1:20" ht="15.75" x14ac:dyDescent="0.25">
      <c r="A184" s="68">
        <v>2022</v>
      </c>
      <c r="B184" s="68">
        <v>4</v>
      </c>
      <c r="C184" s="69">
        <v>44835</v>
      </c>
      <c r="D184" s="69">
        <v>44926</v>
      </c>
      <c r="E184" s="70"/>
      <c r="F184" s="70"/>
      <c r="G184" s="70"/>
      <c r="H184" s="70"/>
      <c r="I184" s="71"/>
      <c r="J184" s="70"/>
      <c r="K184" s="70"/>
      <c r="L184" s="70"/>
      <c r="M184" s="70"/>
      <c r="N184" s="71"/>
      <c r="O184" s="72"/>
      <c r="P184" s="73"/>
      <c r="Q184" s="102"/>
      <c r="R184" s="102"/>
      <c r="S184" s="102"/>
      <c r="T184" s="102"/>
    </row>
    <row r="185" spans="1:20" ht="15.75" x14ac:dyDescent="0.25">
      <c r="A185" s="68">
        <v>2023</v>
      </c>
      <c r="B185" s="68">
        <v>1</v>
      </c>
      <c r="C185" s="69">
        <v>44927</v>
      </c>
      <c r="D185" s="69">
        <v>45016</v>
      </c>
      <c r="E185" s="70"/>
      <c r="F185" s="70"/>
      <c r="G185" s="70"/>
      <c r="H185" s="70"/>
      <c r="I185" s="71"/>
      <c r="J185" s="70"/>
      <c r="K185" s="70"/>
      <c r="L185" s="70"/>
      <c r="M185" s="70"/>
      <c r="N185" s="71"/>
      <c r="O185" s="72"/>
      <c r="P185" s="73"/>
      <c r="Q185" s="102"/>
      <c r="R185" s="102"/>
      <c r="S185" s="102"/>
      <c r="T185" s="102"/>
    </row>
    <row r="186" spans="1:20" ht="15.75" x14ac:dyDescent="0.25">
      <c r="A186" s="115">
        <v>2023</v>
      </c>
      <c r="B186" s="115">
        <v>2</v>
      </c>
      <c r="C186" s="116">
        <v>45017</v>
      </c>
      <c r="D186" s="116">
        <v>45107</v>
      </c>
      <c r="E186" s="126">
        <v>0</v>
      </c>
      <c r="F186" s="118">
        <v>0</v>
      </c>
      <c r="G186" s="118">
        <f>E186</f>
        <v>0</v>
      </c>
      <c r="H186" s="118">
        <f>SUM(F186+0)</f>
        <v>0</v>
      </c>
      <c r="I186" s="127"/>
      <c r="J186" s="128">
        <v>0</v>
      </c>
      <c r="K186" s="129">
        <v>0</v>
      </c>
      <c r="L186" s="130">
        <f>J186</f>
        <v>0</v>
      </c>
      <c r="M186" s="129">
        <f>SUM(K186+0)</f>
        <v>0</v>
      </c>
      <c r="N186" s="131">
        <v>0</v>
      </c>
      <c r="O186" s="135"/>
      <c r="P186" s="133"/>
      <c r="Q186" s="114"/>
      <c r="R186" s="114"/>
      <c r="S186" s="114"/>
      <c r="T186" s="114"/>
    </row>
    <row r="187" spans="1:20" ht="15.75" x14ac:dyDescent="0.25">
      <c r="A187" s="68">
        <v>2023</v>
      </c>
      <c r="B187" s="68">
        <v>3</v>
      </c>
      <c r="C187" s="69">
        <v>45108</v>
      </c>
      <c r="D187" s="69">
        <v>45199</v>
      </c>
      <c r="E187" s="79"/>
      <c r="F187" s="80"/>
      <c r="G187" s="80">
        <f t="shared" ref="G187:G188" si="120">G186+E187</f>
        <v>0</v>
      </c>
      <c r="H187" s="80">
        <f t="shared" ref="H187:H191" si="121">SUM(H186+F187)</f>
        <v>0</v>
      </c>
      <c r="I187" s="81">
        <v>0</v>
      </c>
      <c r="J187" s="82"/>
      <c r="K187" s="83"/>
      <c r="L187" s="83">
        <f>L186+J187</f>
        <v>0</v>
      </c>
      <c r="M187" s="83">
        <f>SUM(M186+K187)</f>
        <v>0</v>
      </c>
      <c r="N187" s="158">
        <v>0</v>
      </c>
      <c r="O187" s="159">
        <v>0</v>
      </c>
      <c r="P187" s="72">
        <v>0</v>
      </c>
      <c r="Q187" s="102">
        <f t="shared" ref="Q187:Q208" si="122">O187</f>
        <v>0</v>
      </c>
      <c r="R187" s="102">
        <v>0</v>
      </c>
      <c r="S187" s="102">
        <v>0</v>
      </c>
      <c r="T187" s="102">
        <v>0</v>
      </c>
    </row>
    <row r="188" spans="1:20" ht="15.75" x14ac:dyDescent="0.25">
      <c r="A188" s="1">
        <v>2023</v>
      </c>
      <c r="B188" s="68">
        <v>4</v>
      </c>
      <c r="C188" s="69">
        <v>45200</v>
      </c>
      <c r="D188" s="69">
        <v>45291</v>
      </c>
      <c r="E188" s="79">
        <f>$E$208/8</f>
        <v>6250</v>
      </c>
      <c r="F188" s="80">
        <v>0</v>
      </c>
      <c r="G188" s="80">
        <f t="shared" si="120"/>
        <v>6250</v>
      </c>
      <c r="H188" s="80">
        <f t="shared" si="121"/>
        <v>0</v>
      </c>
      <c r="I188" s="81">
        <f t="shared" ref="I188:I204" si="123">H188/G188</f>
        <v>0</v>
      </c>
      <c r="J188" s="82">
        <f>$J$208/8</f>
        <v>375</v>
      </c>
      <c r="K188" s="83">
        <v>0</v>
      </c>
      <c r="L188" s="83">
        <f t="shared" ref="L188:L191" si="124">L187+J188</f>
        <v>375</v>
      </c>
      <c r="M188" s="83">
        <f t="shared" ref="M188:M190" si="125">SUM(M187+K188)</f>
        <v>0</v>
      </c>
      <c r="N188" s="158">
        <f t="shared" ref="N188:N191" si="126">M188/L188</f>
        <v>0</v>
      </c>
      <c r="O188" s="159">
        <v>0</v>
      </c>
      <c r="P188" s="72">
        <v>0</v>
      </c>
      <c r="Q188" s="102">
        <f t="shared" si="122"/>
        <v>0</v>
      </c>
      <c r="R188" s="102">
        <v>0</v>
      </c>
      <c r="S188" s="102">
        <v>0</v>
      </c>
      <c r="T188" s="102">
        <v>0</v>
      </c>
    </row>
    <row r="189" spans="1:20" ht="15.75" x14ac:dyDescent="0.25">
      <c r="A189" s="68">
        <v>2024</v>
      </c>
      <c r="B189" s="68">
        <v>1</v>
      </c>
      <c r="C189" s="69">
        <v>45292</v>
      </c>
      <c r="D189" s="69">
        <v>45382</v>
      </c>
      <c r="E189" s="79">
        <f t="shared" ref="E189:E195" si="127">$E$208/8</f>
        <v>6250</v>
      </c>
      <c r="F189" s="80">
        <v>0</v>
      </c>
      <c r="G189" s="80">
        <f>G188+E189</f>
        <v>12500</v>
      </c>
      <c r="H189" s="80">
        <f t="shared" si="121"/>
        <v>0</v>
      </c>
      <c r="I189" s="81">
        <f t="shared" si="123"/>
        <v>0</v>
      </c>
      <c r="J189" s="82">
        <f t="shared" ref="J189:J195" si="128">$J$208/8</f>
        <v>375</v>
      </c>
      <c r="K189" s="83">
        <v>0</v>
      </c>
      <c r="L189" s="83">
        <f t="shared" si="124"/>
        <v>750</v>
      </c>
      <c r="M189" s="83">
        <f t="shared" si="125"/>
        <v>0</v>
      </c>
      <c r="N189" s="158">
        <f t="shared" si="126"/>
        <v>0</v>
      </c>
      <c r="O189" s="159">
        <v>0</v>
      </c>
      <c r="P189" s="72">
        <v>0</v>
      </c>
      <c r="Q189" s="102">
        <f t="shared" si="122"/>
        <v>0</v>
      </c>
      <c r="R189" s="102">
        <v>0</v>
      </c>
      <c r="S189" s="102">
        <v>0</v>
      </c>
      <c r="T189" s="102">
        <v>0</v>
      </c>
    </row>
    <row r="190" spans="1:20" ht="15.75" x14ac:dyDescent="0.25">
      <c r="A190" s="68">
        <v>2024</v>
      </c>
      <c r="B190" s="68">
        <v>2</v>
      </c>
      <c r="C190" s="69">
        <v>45383</v>
      </c>
      <c r="D190" s="69">
        <v>45473</v>
      </c>
      <c r="E190" s="79">
        <f t="shared" si="127"/>
        <v>6250</v>
      </c>
      <c r="F190" s="80">
        <v>0</v>
      </c>
      <c r="G190" s="80">
        <f t="shared" ref="G190:G191" si="129">G189+E190</f>
        <v>18750</v>
      </c>
      <c r="H190" s="80">
        <f t="shared" si="121"/>
        <v>0</v>
      </c>
      <c r="I190" s="81">
        <f t="shared" si="123"/>
        <v>0</v>
      </c>
      <c r="J190" s="82">
        <f t="shared" si="128"/>
        <v>375</v>
      </c>
      <c r="K190" s="83">
        <v>0</v>
      </c>
      <c r="L190" s="83">
        <f t="shared" si="124"/>
        <v>1125</v>
      </c>
      <c r="M190" s="83">
        <f t="shared" si="125"/>
        <v>0</v>
      </c>
      <c r="N190" s="158">
        <f t="shared" si="126"/>
        <v>0</v>
      </c>
      <c r="O190" s="159">
        <v>0</v>
      </c>
      <c r="P190" s="72">
        <v>0</v>
      </c>
      <c r="Q190" s="102">
        <f t="shared" si="122"/>
        <v>0</v>
      </c>
      <c r="R190" s="102">
        <v>0</v>
      </c>
      <c r="S190" s="102">
        <v>0</v>
      </c>
      <c r="T190" s="102">
        <v>0</v>
      </c>
    </row>
    <row r="191" spans="1:20" ht="15.75" x14ac:dyDescent="0.25">
      <c r="A191" s="68">
        <v>2024</v>
      </c>
      <c r="B191" s="68">
        <v>3</v>
      </c>
      <c r="C191" s="69">
        <v>45474</v>
      </c>
      <c r="D191" s="69">
        <v>45565</v>
      </c>
      <c r="E191" s="79">
        <f t="shared" si="127"/>
        <v>6250</v>
      </c>
      <c r="F191" s="80">
        <v>0</v>
      </c>
      <c r="G191" s="80">
        <f t="shared" si="129"/>
        <v>25000</v>
      </c>
      <c r="H191" s="80">
        <f t="shared" si="121"/>
        <v>0</v>
      </c>
      <c r="I191" s="81">
        <f t="shared" si="123"/>
        <v>0</v>
      </c>
      <c r="J191" s="82">
        <f t="shared" si="128"/>
        <v>375</v>
      </c>
      <c r="K191" s="83">
        <v>0</v>
      </c>
      <c r="L191" s="83">
        <f t="shared" si="124"/>
        <v>1500</v>
      </c>
      <c r="M191" s="83">
        <f>SUM(M190+K191)</f>
        <v>0</v>
      </c>
      <c r="N191" s="158">
        <f t="shared" si="126"/>
        <v>0</v>
      </c>
      <c r="O191" s="159">
        <v>0</v>
      </c>
      <c r="P191" s="72">
        <v>0</v>
      </c>
      <c r="Q191" s="102">
        <f t="shared" si="122"/>
        <v>0</v>
      </c>
      <c r="R191" s="102">
        <v>0</v>
      </c>
      <c r="S191" s="102">
        <v>0</v>
      </c>
      <c r="T191" s="102">
        <v>0</v>
      </c>
    </row>
    <row r="192" spans="1:20" ht="15.75" x14ac:dyDescent="0.25">
      <c r="A192" s="1">
        <v>2024</v>
      </c>
      <c r="B192" s="1">
        <v>4</v>
      </c>
      <c r="C192" s="3">
        <v>45566</v>
      </c>
      <c r="D192" s="3">
        <v>45657</v>
      </c>
      <c r="E192" s="24">
        <f t="shared" si="127"/>
        <v>6250</v>
      </c>
      <c r="F192" s="20"/>
      <c r="G192" s="20">
        <f>G191+E192</f>
        <v>31250</v>
      </c>
      <c r="H192" s="20">
        <f>SUM(H191+F192)</f>
        <v>0</v>
      </c>
      <c r="I192" s="27">
        <f t="shared" si="123"/>
        <v>0</v>
      </c>
      <c r="J192" s="12">
        <f t="shared" si="128"/>
        <v>375</v>
      </c>
      <c r="K192" s="8"/>
      <c r="L192" s="8">
        <f>L191+J192</f>
        <v>1875</v>
      </c>
      <c r="M192" s="8">
        <f>SUM(M191+K192)</f>
        <v>0</v>
      </c>
      <c r="N192" s="77">
        <f>M192/L192</f>
        <v>0</v>
      </c>
      <c r="O192" s="78">
        <v>0</v>
      </c>
      <c r="P192" s="16"/>
      <c r="Q192" s="101">
        <f t="shared" si="122"/>
        <v>0</v>
      </c>
      <c r="R192" s="101"/>
      <c r="S192" s="101">
        <v>0</v>
      </c>
      <c r="T192" s="101"/>
    </row>
    <row r="193" spans="1:20" ht="15.75" x14ac:dyDescent="0.25">
      <c r="A193" s="1">
        <v>2025</v>
      </c>
      <c r="B193" s="1">
        <v>1</v>
      </c>
      <c r="C193" s="3">
        <v>45658</v>
      </c>
      <c r="D193" s="3">
        <v>45747</v>
      </c>
      <c r="E193" s="24">
        <f t="shared" si="127"/>
        <v>6250</v>
      </c>
      <c r="F193" s="20"/>
      <c r="G193" s="20">
        <f t="shared" ref="G193:G207" si="130">G192+E193</f>
        <v>37500</v>
      </c>
      <c r="H193" s="20">
        <f t="shared" ref="H193:H206" si="131">SUM(H192+F193)</f>
        <v>0</v>
      </c>
      <c r="I193" s="27">
        <f t="shared" si="123"/>
        <v>0</v>
      </c>
      <c r="J193" s="12">
        <f t="shared" si="128"/>
        <v>375</v>
      </c>
      <c r="K193" s="8"/>
      <c r="L193" s="8">
        <f>L192+J193</f>
        <v>2250</v>
      </c>
      <c r="M193" s="8">
        <f t="shared" ref="M193:M207" si="132">SUM(M192+K193)</f>
        <v>0</v>
      </c>
      <c r="N193" s="77">
        <f t="shared" ref="N193:N207" si="133">M193/L193</f>
        <v>0</v>
      </c>
      <c r="O193" s="78">
        <v>0</v>
      </c>
      <c r="P193" s="16"/>
      <c r="Q193" s="101">
        <f t="shared" si="122"/>
        <v>0</v>
      </c>
      <c r="R193" s="101"/>
      <c r="S193" s="101">
        <v>0</v>
      </c>
      <c r="T193" s="101"/>
    </row>
    <row r="194" spans="1:20" ht="15.75" x14ac:dyDescent="0.25">
      <c r="A194" s="1">
        <v>2025</v>
      </c>
      <c r="B194" s="1">
        <v>2</v>
      </c>
      <c r="C194" s="3">
        <v>45748</v>
      </c>
      <c r="D194" s="3">
        <v>45838</v>
      </c>
      <c r="E194" s="24">
        <f t="shared" si="127"/>
        <v>6250</v>
      </c>
      <c r="F194" s="20"/>
      <c r="G194" s="20">
        <f t="shared" si="130"/>
        <v>43750</v>
      </c>
      <c r="H194" s="20">
        <f t="shared" si="131"/>
        <v>0</v>
      </c>
      <c r="I194" s="27">
        <f t="shared" si="123"/>
        <v>0</v>
      </c>
      <c r="J194" s="12">
        <f t="shared" si="128"/>
        <v>375</v>
      </c>
      <c r="K194" s="8"/>
      <c r="L194" s="8">
        <f t="shared" ref="L194" si="134">L193+J194</f>
        <v>2625</v>
      </c>
      <c r="M194" s="8">
        <f t="shared" si="132"/>
        <v>0</v>
      </c>
      <c r="N194" s="77">
        <f t="shared" si="133"/>
        <v>0</v>
      </c>
      <c r="O194" s="78">
        <v>0</v>
      </c>
      <c r="P194" s="16"/>
      <c r="Q194" s="101">
        <f t="shared" si="122"/>
        <v>0</v>
      </c>
      <c r="R194" s="101"/>
      <c r="S194" s="101">
        <v>0</v>
      </c>
      <c r="T194" s="101"/>
    </row>
    <row r="195" spans="1:20" ht="15.75" x14ac:dyDescent="0.25">
      <c r="A195" s="1">
        <v>2025</v>
      </c>
      <c r="B195" s="1">
        <v>3</v>
      </c>
      <c r="C195" s="3">
        <v>45839</v>
      </c>
      <c r="D195" s="3">
        <v>45930</v>
      </c>
      <c r="E195" s="24">
        <f t="shared" si="127"/>
        <v>6250</v>
      </c>
      <c r="F195" s="20"/>
      <c r="G195" s="20">
        <f t="shared" si="130"/>
        <v>50000</v>
      </c>
      <c r="H195" s="20">
        <f t="shared" si="131"/>
        <v>0</v>
      </c>
      <c r="I195" s="27">
        <f t="shared" si="123"/>
        <v>0</v>
      </c>
      <c r="J195" s="12">
        <f t="shared" si="128"/>
        <v>375</v>
      </c>
      <c r="K195" s="8"/>
      <c r="L195" s="8">
        <f>L194+J195</f>
        <v>3000</v>
      </c>
      <c r="M195" s="8">
        <f t="shared" si="132"/>
        <v>0</v>
      </c>
      <c r="N195" s="77">
        <f t="shared" si="133"/>
        <v>0</v>
      </c>
      <c r="O195" s="78">
        <v>1</v>
      </c>
      <c r="P195" s="16"/>
      <c r="Q195" s="101">
        <f t="shared" si="122"/>
        <v>1</v>
      </c>
      <c r="R195" s="101"/>
      <c r="S195" s="101">
        <v>1264</v>
      </c>
      <c r="T195" s="101"/>
    </row>
    <row r="196" spans="1:20" ht="15.75" x14ac:dyDescent="0.25">
      <c r="A196" s="1">
        <v>2025</v>
      </c>
      <c r="B196" s="1">
        <v>4</v>
      </c>
      <c r="C196" s="3">
        <v>45931</v>
      </c>
      <c r="D196" s="3">
        <v>46022</v>
      </c>
      <c r="E196" s="24">
        <f t="shared" ref="E196:E198" si="135">$E$21/11</f>
        <v>0</v>
      </c>
      <c r="F196" s="20"/>
      <c r="G196" s="20">
        <f t="shared" si="130"/>
        <v>50000</v>
      </c>
      <c r="H196" s="20">
        <f t="shared" si="131"/>
        <v>0</v>
      </c>
      <c r="I196" s="27">
        <f t="shared" si="123"/>
        <v>0</v>
      </c>
      <c r="J196" s="12">
        <f t="shared" ref="J196:J198" si="136">$J$21/11</f>
        <v>0</v>
      </c>
      <c r="K196" s="8"/>
      <c r="L196" s="8">
        <f t="shared" ref="L196:L207" si="137">L195+J196</f>
        <v>3000</v>
      </c>
      <c r="M196" s="8">
        <f t="shared" si="132"/>
        <v>0</v>
      </c>
      <c r="N196" s="77">
        <f t="shared" si="133"/>
        <v>0</v>
      </c>
      <c r="O196" s="78"/>
      <c r="P196" s="16"/>
      <c r="Q196" s="101">
        <f t="shared" si="122"/>
        <v>0</v>
      </c>
      <c r="R196" s="101"/>
      <c r="S196" s="101"/>
      <c r="T196" s="101"/>
    </row>
    <row r="197" spans="1:20" ht="15.75" x14ac:dyDescent="0.25">
      <c r="A197" s="1">
        <v>2026</v>
      </c>
      <c r="B197" s="1">
        <v>1</v>
      </c>
      <c r="C197" s="3">
        <v>46023</v>
      </c>
      <c r="D197" s="3">
        <v>46112</v>
      </c>
      <c r="E197" s="24">
        <f t="shared" si="135"/>
        <v>0</v>
      </c>
      <c r="F197" s="20"/>
      <c r="G197" s="20">
        <f t="shared" si="130"/>
        <v>50000</v>
      </c>
      <c r="H197" s="20">
        <f t="shared" si="131"/>
        <v>0</v>
      </c>
      <c r="I197" s="27">
        <f t="shared" si="123"/>
        <v>0</v>
      </c>
      <c r="J197" s="12">
        <f t="shared" si="136"/>
        <v>0</v>
      </c>
      <c r="K197" s="8"/>
      <c r="L197" s="8">
        <f t="shared" si="137"/>
        <v>3000</v>
      </c>
      <c r="M197" s="8">
        <f t="shared" si="132"/>
        <v>0</v>
      </c>
      <c r="N197" s="77">
        <f t="shared" si="133"/>
        <v>0</v>
      </c>
      <c r="O197" s="78"/>
      <c r="P197" s="16"/>
      <c r="Q197" s="101">
        <f t="shared" si="122"/>
        <v>0</v>
      </c>
      <c r="R197" s="101"/>
      <c r="S197" s="101"/>
      <c r="T197" s="101"/>
    </row>
    <row r="198" spans="1:20" ht="15.75" x14ac:dyDescent="0.25">
      <c r="A198" s="1">
        <v>2026</v>
      </c>
      <c r="B198" s="1">
        <v>2</v>
      </c>
      <c r="C198" s="3">
        <v>46113</v>
      </c>
      <c r="D198" s="3">
        <v>46203</v>
      </c>
      <c r="E198" s="24">
        <f t="shared" si="135"/>
        <v>0</v>
      </c>
      <c r="F198" s="20"/>
      <c r="G198" s="20">
        <f t="shared" si="130"/>
        <v>50000</v>
      </c>
      <c r="H198" s="20">
        <f t="shared" si="131"/>
        <v>0</v>
      </c>
      <c r="I198" s="27">
        <f t="shared" si="123"/>
        <v>0</v>
      </c>
      <c r="J198" s="12">
        <f t="shared" si="136"/>
        <v>0</v>
      </c>
      <c r="K198" s="8"/>
      <c r="L198" s="8">
        <f t="shared" si="137"/>
        <v>3000</v>
      </c>
      <c r="M198" s="8">
        <f t="shared" si="132"/>
        <v>0</v>
      </c>
      <c r="N198" s="77">
        <f t="shared" si="133"/>
        <v>0</v>
      </c>
      <c r="O198" s="78"/>
      <c r="P198" s="16"/>
      <c r="Q198" s="101">
        <f t="shared" si="122"/>
        <v>0</v>
      </c>
      <c r="R198" s="101"/>
      <c r="S198" s="101"/>
      <c r="T198" s="101"/>
    </row>
    <row r="199" spans="1:20" ht="15.75" x14ac:dyDescent="0.25">
      <c r="A199" s="1">
        <v>2026</v>
      </c>
      <c r="B199" s="1">
        <v>3</v>
      </c>
      <c r="C199" s="3">
        <v>46204</v>
      </c>
      <c r="D199" s="3">
        <v>46295</v>
      </c>
      <c r="E199" s="25">
        <v>0</v>
      </c>
      <c r="F199" s="21"/>
      <c r="G199" s="21">
        <f t="shared" si="130"/>
        <v>50000</v>
      </c>
      <c r="H199" s="21">
        <f t="shared" si="131"/>
        <v>0</v>
      </c>
      <c r="I199" s="28">
        <f t="shared" si="123"/>
        <v>0</v>
      </c>
      <c r="J199" s="13">
        <v>0</v>
      </c>
      <c r="K199" s="5"/>
      <c r="L199" s="5">
        <f t="shared" si="137"/>
        <v>3000</v>
      </c>
      <c r="M199" s="5">
        <f t="shared" si="132"/>
        <v>0</v>
      </c>
      <c r="N199" s="19">
        <f t="shared" si="133"/>
        <v>0</v>
      </c>
      <c r="O199" s="76"/>
      <c r="P199" s="4"/>
      <c r="Q199" s="101">
        <f t="shared" si="122"/>
        <v>0</v>
      </c>
      <c r="R199" s="101"/>
      <c r="S199" s="101"/>
      <c r="T199" s="101"/>
    </row>
    <row r="200" spans="1:20" ht="15.75" x14ac:dyDescent="0.25">
      <c r="A200" s="1">
        <v>2026</v>
      </c>
      <c r="B200" s="1">
        <v>4</v>
      </c>
      <c r="C200" s="3">
        <v>46296</v>
      </c>
      <c r="D200" s="3">
        <v>46387</v>
      </c>
      <c r="E200" s="25">
        <v>0</v>
      </c>
      <c r="F200" s="21"/>
      <c r="G200" s="21">
        <f t="shared" si="130"/>
        <v>50000</v>
      </c>
      <c r="H200" s="21">
        <f t="shared" si="131"/>
        <v>0</v>
      </c>
      <c r="I200" s="28">
        <f t="shared" si="123"/>
        <v>0</v>
      </c>
      <c r="J200" s="13">
        <v>0</v>
      </c>
      <c r="K200" s="5"/>
      <c r="L200" s="5">
        <f t="shared" si="137"/>
        <v>3000</v>
      </c>
      <c r="M200" s="5">
        <f t="shared" si="132"/>
        <v>0</v>
      </c>
      <c r="N200" s="19">
        <f t="shared" si="133"/>
        <v>0</v>
      </c>
      <c r="O200" s="17"/>
      <c r="P200" s="4"/>
      <c r="Q200" s="101">
        <f t="shared" si="122"/>
        <v>0</v>
      </c>
      <c r="R200" s="101"/>
      <c r="S200" s="101"/>
      <c r="T200" s="101"/>
    </row>
    <row r="201" spans="1:20" ht="15.75" x14ac:dyDescent="0.25">
      <c r="A201" s="1">
        <v>2027</v>
      </c>
      <c r="B201" s="1">
        <v>1</v>
      </c>
      <c r="C201" s="3">
        <v>46388</v>
      </c>
      <c r="D201" s="3">
        <v>46477</v>
      </c>
      <c r="E201" s="25">
        <v>0</v>
      </c>
      <c r="F201" s="21"/>
      <c r="G201" s="21">
        <f t="shared" si="130"/>
        <v>50000</v>
      </c>
      <c r="H201" s="21">
        <f t="shared" si="131"/>
        <v>0</v>
      </c>
      <c r="I201" s="28">
        <f t="shared" si="123"/>
        <v>0</v>
      </c>
      <c r="J201" s="13">
        <v>0</v>
      </c>
      <c r="K201" s="5"/>
      <c r="L201" s="5">
        <f t="shared" si="137"/>
        <v>3000</v>
      </c>
      <c r="M201" s="5">
        <f t="shared" si="132"/>
        <v>0</v>
      </c>
      <c r="N201" s="19">
        <f t="shared" si="133"/>
        <v>0</v>
      </c>
      <c r="O201" s="17"/>
      <c r="P201" s="4"/>
      <c r="Q201" s="101">
        <f t="shared" si="122"/>
        <v>0</v>
      </c>
      <c r="R201" s="101"/>
      <c r="S201" s="101"/>
      <c r="T201" s="101"/>
    </row>
    <row r="202" spans="1:20" ht="15.75" x14ac:dyDescent="0.25">
      <c r="A202" s="1">
        <v>2027</v>
      </c>
      <c r="B202" s="1">
        <v>2</v>
      </c>
      <c r="C202" s="3">
        <v>46478</v>
      </c>
      <c r="D202" s="3">
        <v>46568</v>
      </c>
      <c r="E202" s="25">
        <v>0</v>
      </c>
      <c r="F202" s="21"/>
      <c r="G202" s="21">
        <f t="shared" si="130"/>
        <v>50000</v>
      </c>
      <c r="H202" s="21">
        <f t="shared" si="131"/>
        <v>0</v>
      </c>
      <c r="I202" s="28">
        <f t="shared" si="123"/>
        <v>0</v>
      </c>
      <c r="J202" s="13">
        <v>0</v>
      </c>
      <c r="K202" s="5"/>
      <c r="L202" s="5">
        <f t="shared" si="137"/>
        <v>3000</v>
      </c>
      <c r="M202" s="5">
        <f t="shared" si="132"/>
        <v>0</v>
      </c>
      <c r="N202" s="19">
        <f t="shared" si="133"/>
        <v>0</v>
      </c>
      <c r="O202" s="17"/>
      <c r="P202" s="4"/>
      <c r="Q202" s="101">
        <f t="shared" si="122"/>
        <v>0</v>
      </c>
      <c r="R202" s="101"/>
      <c r="S202" s="101"/>
      <c r="T202" s="101"/>
    </row>
    <row r="203" spans="1:20" ht="15.75" x14ac:dyDescent="0.25">
      <c r="A203" s="1">
        <v>2027</v>
      </c>
      <c r="B203" s="1">
        <v>3</v>
      </c>
      <c r="C203" s="3">
        <v>46569</v>
      </c>
      <c r="D203" s="3">
        <v>46660</v>
      </c>
      <c r="E203" s="25">
        <v>0</v>
      </c>
      <c r="F203" s="21"/>
      <c r="G203" s="21">
        <f t="shared" si="130"/>
        <v>50000</v>
      </c>
      <c r="H203" s="21">
        <f t="shared" si="131"/>
        <v>0</v>
      </c>
      <c r="I203" s="28">
        <f t="shared" si="123"/>
        <v>0</v>
      </c>
      <c r="J203" s="13">
        <v>0</v>
      </c>
      <c r="K203" s="5"/>
      <c r="L203" s="5">
        <f t="shared" si="137"/>
        <v>3000</v>
      </c>
      <c r="M203" s="5">
        <f t="shared" si="132"/>
        <v>0</v>
      </c>
      <c r="N203" s="19">
        <f t="shared" si="133"/>
        <v>0</v>
      </c>
      <c r="O203" s="17"/>
      <c r="P203" s="4"/>
      <c r="Q203" s="101">
        <f t="shared" si="122"/>
        <v>0</v>
      </c>
      <c r="R203" s="101"/>
      <c r="S203" s="101"/>
      <c r="T203" s="101"/>
    </row>
    <row r="204" spans="1:20" ht="15.75" x14ac:dyDescent="0.25">
      <c r="A204" s="1">
        <v>2027</v>
      </c>
      <c r="B204" s="1">
        <v>4</v>
      </c>
      <c r="C204" s="3">
        <v>46661</v>
      </c>
      <c r="D204" s="3">
        <v>46752</v>
      </c>
      <c r="E204" s="25">
        <v>0</v>
      </c>
      <c r="F204" s="21"/>
      <c r="G204" s="21">
        <f t="shared" si="130"/>
        <v>50000</v>
      </c>
      <c r="H204" s="21">
        <f t="shared" si="131"/>
        <v>0</v>
      </c>
      <c r="I204" s="28">
        <f t="shared" si="123"/>
        <v>0</v>
      </c>
      <c r="J204" s="13">
        <v>0</v>
      </c>
      <c r="K204" s="5"/>
      <c r="L204" s="5">
        <f t="shared" si="137"/>
        <v>3000</v>
      </c>
      <c r="M204" s="5">
        <f t="shared" si="132"/>
        <v>0</v>
      </c>
      <c r="N204" s="19">
        <f t="shared" si="133"/>
        <v>0</v>
      </c>
      <c r="O204" s="17"/>
      <c r="P204" s="4"/>
      <c r="Q204" s="101">
        <f t="shared" si="122"/>
        <v>0</v>
      </c>
      <c r="R204" s="101"/>
      <c r="S204" s="101"/>
      <c r="T204" s="101"/>
    </row>
    <row r="205" spans="1:20" ht="15.75" x14ac:dyDescent="0.25">
      <c r="A205" s="1">
        <v>2028</v>
      </c>
      <c r="B205" s="1">
        <v>1</v>
      </c>
      <c r="C205" s="3">
        <v>46753</v>
      </c>
      <c r="D205" s="3">
        <v>46843</v>
      </c>
      <c r="E205" s="25">
        <v>0</v>
      </c>
      <c r="F205" s="21"/>
      <c r="G205" s="21">
        <f t="shared" si="130"/>
        <v>50000</v>
      </c>
      <c r="H205" s="21">
        <f t="shared" si="131"/>
        <v>0</v>
      </c>
      <c r="I205" s="28">
        <f>H205/G205</f>
        <v>0</v>
      </c>
      <c r="J205" s="13">
        <v>0</v>
      </c>
      <c r="K205" s="5"/>
      <c r="L205" s="5">
        <f t="shared" si="137"/>
        <v>3000</v>
      </c>
      <c r="M205" s="5">
        <f t="shared" si="132"/>
        <v>0</v>
      </c>
      <c r="N205" s="19">
        <f t="shared" si="133"/>
        <v>0</v>
      </c>
      <c r="O205" s="17"/>
      <c r="P205" s="4"/>
      <c r="Q205" s="101">
        <f t="shared" si="122"/>
        <v>0</v>
      </c>
      <c r="R205" s="101"/>
      <c r="S205" s="101"/>
      <c r="T205" s="101"/>
    </row>
    <row r="206" spans="1:20" ht="15.75" x14ac:dyDescent="0.25">
      <c r="A206" s="1">
        <v>2028</v>
      </c>
      <c r="B206" s="1">
        <v>2</v>
      </c>
      <c r="C206" s="3">
        <v>46844</v>
      </c>
      <c r="D206" s="3">
        <v>46934</v>
      </c>
      <c r="E206" s="25">
        <v>0</v>
      </c>
      <c r="F206" s="21"/>
      <c r="G206" s="21">
        <f t="shared" si="130"/>
        <v>50000</v>
      </c>
      <c r="H206" s="21">
        <f t="shared" si="131"/>
        <v>0</v>
      </c>
      <c r="I206" s="28">
        <f t="shared" ref="I206:I207" si="138">H206/G206</f>
        <v>0</v>
      </c>
      <c r="J206" s="13">
        <v>0</v>
      </c>
      <c r="K206" s="5"/>
      <c r="L206" s="5">
        <f t="shared" si="137"/>
        <v>3000</v>
      </c>
      <c r="M206" s="5">
        <f t="shared" si="132"/>
        <v>0</v>
      </c>
      <c r="N206" s="19">
        <f t="shared" si="133"/>
        <v>0</v>
      </c>
      <c r="O206" s="17"/>
      <c r="P206" s="4"/>
      <c r="Q206" s="101">
        <f t="shared" si="122"/>
        <v>0</v>
      </c>
      <c r="R206" s="101"/>
      <c r="S206" s="101"/>
      <c r="T206" s="101"/>
    </row>
    <row r="207" spans="1:20" ht="15.75" x14ac:dyDescent="0.25">
      <c r="A207" s="1">
        <v>2028</v>
      </c>
      <c r="B207" s="1">
        <v>3</v>
      </c>
      <c r="C207" s="3">
        <v>46935</v>
      </c>
      <c r="D207" s="3">
        <v>47026</v>
      </c>
      <c r="E207" s="25">
        <v>0</v>
      </c>
      <c r="F207" s="21"/>
      <c r="G207" s="21">
        <f t="shared" si="130"/>
        <v>50000</v>
      </c>
      <c r="H207" s="21">
        <f>SUM(H206+F207)</f>
        <v>0</v>
      </c>
      <c r="I207" s="28">
        <f t="shared" si="138"/>
        <v>0</v>
      </c>
      <c r="J207" s="13">
        <v>0</v>
      </c>
      <c r="K207" s="18"/>
      <c r="L207" s="18">
        <f t="shared" si="137"/>
        <v>3000</v>
      </c>
      <c r="M207" s="18">
        <f t="shared" si="132"/>
        <v>0</v>
      </c>
      <c r="N207" s="19">
        <f t="shared" si="133"/>
        <v>0</v>
      </c>
      <c r="O207" s="17"/>
      <c r="P207" s="4"/>
      <c r="Q207" s="101">
        <f t="shared" si="122"/>
        <v>0</v>
      </c>
      <c r="R207" s="101"/>
      <c r="S207" s="101"/>
      <c r="T207" s="101"/>
    </row>
    <row r="208" spans="1:20" ht="15.75" thickBot="1" x14ac:dyDescent="0.3">
      <c r="A208" s="40" t="s">
        <v>12</v>
      </c>
      <c r="B208" s="40"/>
      <c r="C208" s="40"/>
      <c r="D208" s="41"/>
      <c r="E208" s="42">
        <v>50000</v>
      </c>
      <c r="F208" s="38">
        <f>SUM(F184:F207)</f>
        <v>0</v>
      </c>
      <c r="G208" s="38">
        <f>G207</f>
        <v>50000</v>
      </c>
      <c r="H208" s="39">
        <f>H207</f>
        <v>0</v>
      </c>
      <c r="I208" s="49">
        <f>H208/G208</f>
        <v>0</v>
      </c>
      <c r="J208" s="43">
        <v>3000</v>
      </c>
      <c r="K208" s="50">
        <f>SUM(K184:K207)</f>
        <v>0</v>
      </c>
      <c r="L208" s="44">
        <f>L207</f>
        <v>3000</v>
      </c>
      <c r="M208" s="45">
        <f>M207</f>
        <v>0</v>
      </c>
      <c r="N208" s="46">
        <f>M208/L208</f>
        <v>0</v>
      </c>
      <c r="O208" s="47">
        <f>SUM(O184:O207)</f>
        <v>1</v>
      </c>
      <c r="P208" s="47">
        <f>SUM(P184:P207)</f>
        <v>0</v>
      </c>
      <c r="Q208" s="101">
        <f t="shared" si="122"/>
        <v>1</v>
      </c>
      <c r="R208" s="101">
        <f t="shared" ref="R208" si="139">P208</f>
        <v>0</v>
      </c>
      <c r="S208" s="101">
        <f>SUM(S184:S207)</f>
        <v>1264</v>
      </c>
      <c r="T208" s="101">
        <f>SUM(T184:T207)</f>
        <v>0</v>
      </c>
    </row>
    <row r="209" spans="1:20" ht="15.75" thickTop="1" x14ac:dyDescent="0.25"/>
    <row r="211" spans="1:20" x14ac:dyDescent="0.25">
      <c r="A211" s="190" t="s">
        <v>120</v>
      </c>
      <c r="B211" s="190"/>
      <c r="C211" s="190"/>
      <c r="D211" s="190"/>
      <c r="E211" s="190"/>
      <c r="F211" s="190"/>
      <c r="G211" s="190"/>
      <c r="H211" s="190"/>
      <c r="I211" s="190"/>
      <c r="J211" s="190"/>
      <c r="K211" s="190"/>
      <c r="L211" s="190"/>
      <c r="M211" s="190"/>
      <c r="N211" s="190"/>
      <c r="O211" s="190"/>
      <c r="P211" s="190"/>
      <c r="Q211" s="190"/>
      <c r="R211" s="190"/>
      <c r="S211" s="190"/>
      <c r="T211" s="190"/>
    </row>
    <row r="212" spans="1:20" ht="15.75" thickBot="1" x14ac:dyDescent="0.3">
      <c r="A212" s="170" t="s">
        <v>0</v>
      </c>
      <c r="B212" s="171"/>
      <c r="C212" s="171"/>
      <c r="D212" s="171"/>
      <c r="E212" s="172" t="s">
        <v>116</v>
      </c>
      <c r="F212" s="172"/>
      <c r="G212" s="172"/>
      <c r="H212" s="172"/>
      <c r="I212" s="173"/>
      <c r="J212" s="174" t="s">
        <v>117</v>
      </c>
      <c r="K212" s="175"/>
      <c r="L212" s="175"/>
      <c r="M212" s="175"/>
      <c r="N212" s="176"/>
      <c r="O212" s="14"/>
      <c r="P212" s="7"/>
      <c r="Q212" s="185" t="s">
        <v>77</v>
      </c>
      <c r="R212" s="185"/>
      <c r="S212" s="185"/>
      <c r="T212" s="185"/>
    </row>
    <row r="213" spans="1:20" ht="120.75" thickTop="1" x14ac:dyDescent="0.25">
      <c r="A213" s="9" t="s">
        <v>1</v>
      </c>
      <c r="B213" s="9" t="s">
        <v>2</v>
      </c>
      <c r="C213" s="9" t="s">
        <v>3</v>
      </c>
      <c r="D213" s="11" t="s">
        <v>9</v>
      </c>
      <c r="E213" s="29" t="s">
        <v>4</v>
      </c>
      <c r="F213" s="23" t="s">
        <v>6</v>
      </c>
      <c r="G213" s="23" t="s">
        <v>5</v>
      </c>
      <c r="H213" s="23" t="s">
        <v>7</v>
      </c>
      <c r="I213" s="26" t="s">
        <v>8</v>
      </c>
      <c r="J213" s="29" t="s">
        <v>4</v>
      </c>
      <c r="K213" s="30" t="s">
        <v>6</v>
      </c>
      <c r="L213" s="30" t="s">
        <v>5</v>
      </c>
      <c r="M213" s="30" t="s">
        <v>7</v>
      </c>
      <c r="N213" s="31" t="s">
        <v>8</v>
      </c>
      <c r="O213" s="113" t="s">
        <v>103</v>
      </c>
      <c r="P213" s="113" t="s">
        <v>104</v>
      </c>
      <c r="Q213" s="113" t="s">
        <v>105</v>
      </c>
      <c r="R213" s="113" t="s">
        <v>106</v>
      </c>
      <c r="S213" s="113" t="s">
        <v>107</v>
      </c>
      <c r="T213" s="113" t="s">
        <v>108</v>
      </c>
    </row>
    <row r="214" spans="1:20" ht="15.75" x14ac:dyDescent="0.25">
      <c r="A214" s="68">
        <v>2022</v>
      </c>
      <c r="B214" s="68">
        <v>4</v>
      </c>
      <c r="C214" s="69">
        <v>44835</v>
      </c>
      <c r="D214" s="69">
        <v>44926</v>
      </c>
      <c r="E214" s="70"/>
      <c r="F214" s="70"/>
      <c r="G214" s="70"/>
      <c r="H214" s="70"/>
      <c r="I214" s="71"/>
      <c r="J214" s="70"/>
      <c r="K214" s="70"/>
      <c r="L214" s="70"/>
      <c r="M214" s="70"/>
      <c r="N214" s="71"/>
      <c r="O214" s="72"/>
      <c r="P214" s="73"/>
      <c r="Q214" s="102"/>
      <c r="R214" s="102"/>
      <c r="S214" s="102"/>
      <c r="T214" s="102"/>
    </row>
    <row r="215" spans="1:20" ht="15.75" x14ac:dyDescent="0.25">
      <c r="A215" s="68">
        <v>2023</v>
      </c>
      <c r="B215" s="68">
        <v>1</v>
      </c>
      <c r="C215" s="69">
        <v>44927</v>
      </c>
      <c r="D215" s="69">
        <v>45016</v>
      </c>
      <c r="E215" s="70"/>
      <c r="F215" s="70"/>
      <c r="G215" s="70"/>
      <c r="H215" s="70"/>
      <c r="I215" s="71"/>
      <c r="J215" s="70"/>
      <c r="K215" s="70"/>
      <c r="L215" s="70"/>
      <c r="M215" s="70"/>
      <c r="N215" s="71"/>
      <c r="O215" s="72"/>
      <c r="P215" s="73"/>
      <c r="Q215" s="102"/>
      <c r="R215" s="102"/>
      <c r="S215" s="102"/>
      <c r="T215" s="102"/>
    </row>
    <row r="216" spans="1:20" ht="15.75" x14ac:dyDescent="0.25">
      <c r="A216" s="115">
        <v>2023</v>
      </c>
      <c r="B216" s="115">
        <v>2</v>
      </c>
      <c r="C216" s="116">
        <v>45017</v>
      </c>
      <c r="D216" s="116">
        <v>45107</v>
      </c>
      <c r="E216" s="126">
        <v>0</v>
      </c>
      <c r="F216" s="118">
        <v>0</v>
      </c>
      <c r="G216" s="118">
        <f>E216</f>
        <v>0</v>
      </c>
      <c r="H216" s="118">
        <f>SUM(F216+0)</f>
        <v>0</v>
      </c>
      <c r="I216" s="127"/>
      <c r="J216" s="128">
        <v>0</v>
      </c>
      <c r="K216" s="129">
        <v>0</v>
      </c>
      <c r="L216" s="130">
        <f>J216</f>
        <v>0</v>
      </c>
      <c r="M216" s="129">
        <f>SUM(K216+0)</f>
        <v>0</v>
      </c>
      <c r="N216" s="131">
        <v>0</v>
      </c>
      <c r="O216" s="135"/>
      <c r="P216" s="133"/>
      <c r="Q216" s="114"/>
      <c r="R216" s="114"/>
      <c r="S216" s="114"/>
      <c r="T216" s="114"/>
    </row>
    <row r="217" spans="1:20" ht="15.75" x14ac:dyDescent="0.25">
      <c r="A217" s="68">
        <v>2023</v>
      </c>
      <c r="B217" s="68">
        <v>3</v>
      </c>
      <c r="C217" s="69">
        <v>45108</v>
      </c>
      <c r="D217" s="69">
        <v>45199</v>
      </c>
      <c r="E217" s="79"/>
      <c r="F217" s="80"/>
      <c r="G217" s="80">
        <f t="shared" ref="G217:G218" si="140">G216+E217</f>
        <v>0</v>
      </c>
      <c r="H217" s="80">
        <f t="shared" ref="H217:H221" si="141">SUM(H216+F217)</f>
        <v>0</v>
      </c>
      <c r="I217" s="81">
        <v>0</v>
      </c>
      <c r="J217" s="82"/>
      <c r="K217" s="83"/>
      <c r="L217" s="83">
        <f>L216+J217</f>
        <v>0</v>
      </c>
      <c r="M217" s="83">
        <f>SUM(M216+K217)</f>
        <v>0</v>
      </c>
      <c r="N217" s="158">
        <v>0</v>
      </c>
      <c r="O217" s="159">
        <v>0</v>
      </c>
      <c r="P217" s="72">
        <v>0</v>
      </c>
      <c r="Q217" s="102">
        <f t="shared" ref="Q217:Q238" si="142">O217</f>
        <v>0</v>
      </c>
      <c r="R217" s="102">
        <v>0</v>
      </c>
      <c r="S217" s="102">
        <v>0</v>
      </c>
      <c r="T217" s="102">
        <v>0</v>
      </c>
    </row>
    <row r="218" spans="1:20" ht="15.75" x14ac:dyDescent="0.25">
      <c r="A218" s="68">
        <v>2023</v>
      </c>
      <c r="B218" s="68">
        <v>4</v>
      </c>
      <c r="C218" s="69">
        <v>45200</v>
      </c>
      <c r="D218" s="69">
        <v>45291</v>
      </c>
      <c r="E218" s="79">
        <f>$E$238/8</f>
        <v>7500</v>
      </c>
      <c r="F218" s="80">
        <v>0</v>
      </c>
      <c r="G218" s="80">
        <f t="shared" si="140"/>
        <v>7500</v>
      </c>
      <c r="H218" s="80">
        <f t="shared" si="141"/>
        <v>0</v>
      </c>
      <c r="I218" s="81">
        <f t="shared" ref="I218:I234" si="143">H218/G218</f>
        <v>0</v>
      </c>
      <c r="J218" s="82">
        <f>$J$238/8</f>
        <v>375</v>
      </c>
      <c r="K218" s="83">
        <v>0</v>
      </c>
      <c r="L218" s="83">
        <f t="shared" ref="L218:L221" si="144">L217+J218</f>
        <v>375</v>
      </c>
      <c r="M218" s="83">
        <f t="shared" ref="M218:M220" si="145">SUM(M217+K218)</f>
        <v>0</v>
      </c>
      <c r="N218" s="158">
        <f t="shared" ref="N218:N221" si="146">M218/L218</f>
        <v>0</v>
      </c>
      <c r="O218" s="159">
        <v>0</v>
      </c>
      <c r="P218" s="72">
        <v>0</v>
      </c>
      <c r="Q218" s="102">
        <f t="shared" si="142"/>
        <v>0</v>
      </c>
      <c r="R218" s="102">
        <v>0</v>
      </c>
      <c r="S218" s="102">
        <v>0</v>
      </c>
      <c r="T218" s="102">
        <v>0</v>
      </c>
    </row>
    <row r="219" spans="1:20" ht="15.75" x14ac:dyDescent="0.25">
      <c r="A219" s="68">
        <v>2024</v>
      </c>
      <c r="B219" s="68">
        <v>1</v>
      </c>
      <c r="C219" s="69">
        <v>45292</v>
      </c>
      <c r="D219" s="69">
        <v>45382</v>
      </c>
      <c r="E219" s="79">
        <f t="shared" ref="E219:E225" si="147">$E$238/8</f>
        <v>7500</v>
      </c>
      <c r="F219" s="80">
        <v>0</v>
      </c>
      <c r="G219" s="80">
        <f>G218+E219</f>
        <v>15000</v>
      </c>
      <c r="H219" s="80">
        <f t="shared" si="141"/>
        <v>0</v>
      </c>
      <c r="I219" s="81">
        <f t="shared" si="143"/>
        <v>0</v>
      </c>
      <c r="J219" s="82">
        <f t="shared" ref="J219:J225" si="148">$J$238/8</f>
        <v>375</v>
      </c>
      <c r="K219" s="83">
        <v>0</v>
      </c>
      <c r="L219" s="83">
        <f t="shared" si="144"/>
        <v>750</v>
      </c>
      <c r="M219" s="83">
        <f t="shared" si="145"/>
        <v>0</v>
      </c>
      <c r="N219" s="158">
        <f t="shared" si="146"/>
        <v>0</v>
      </c>
      <c r="O219" s="159">
        <v>0</v>
      </c>
      <c r="P219" s="72">
        <v>0</v>
      </c>
      <c r="Q219" s="102">
        <f t="shared" si="142"/>
        <v>0</v>
      </c>
      <c r="R219" s="102">
        <v>0</v>
      </c>
      <c r="S219" s="102">
        <v>0</v>
      </c>
      <c r="T219" s="102">
        <v>0</v>
      </c>
    </row>
    <row r="220" spans="1:20" ht="15.75" x14ac:dyDescent="0.25">
      <c r="A220" s="68">
        <v>2024</v>
      </c>
      <c r="B220" s="68">
        <v>2</v>
      </c>
      <c r="C220" s="69">
        <v>45383</v>
      </c>
      <c r="D220" s="69">
        <v>45473</v>
      </c>
      <c r="E220" s="79">
        <f t="shared" si="147"/>
        <v>7500</v>
      </c>
      <c r="F220" s="80">
        <v>0</v>
      </c>
      <c r="G220" s="80">
        <f t="shared" ref="G220:G221" si="149">G219+E220</f>
        <v>22500</v>
      </c>
      <c r="H220" s="80">
        <f t="shared" si="141"/>
        <v>0</v>
      </c>
      <c r="I220" s="81">
        <f t="shared" si="143"/>
        <v>0</v>
      </c>
      <c r="J220" s="82">
        <f t="shared" si="148"/>
        <v>375</v>
      </c>
      <c r="K220" s="83">
        <v>0</v>
      </c>
      <c r="L220" s="83">
        <f t="shared" si="144"/>
        <v>1125</v>
      </c>
      <c r="M220" s="83">
        <f t="shared" si="145"/>
        <v>0</v>
      </c>
      <c r="N220" s="158">
        <f t="shared" si="146"/>
        <v>0</v>
      </c>
      <c r="O220" s="159">
        <v>0</v>
      </c>
      <c r="P220" s="72">
        <v>0</v>
      </c>
      <c r="Q220" s="102">
        <f t="shared" si="142"/>
        <v>0</v>
      </c>
      <c r="R220" s="102">
        <v>0</v>
      </c>
      <c r="S220" s="102">
        <v>0</v>
      </c>
      <c r="T220" s="102">
        <v>0</v>
      </c>
    </row>
    <row r="221" spans="1:20" ht="15.75" x14ac:dyDescent="0.25">
      <c r="A221" s="68">
        <v>2024</v>
      </c>
      <c r="B221" s="68">
        <v>3</v>
      </c>
      <c r="C221" s="69">
        <v>45474</v>
      </c>
      <c r="D221" s="69">
        <v>45565</v>
      </c>
      <c r="E221" s="79">
        <f t="shared" si="147"/>
        <v>7500</v>
      </c>
      <c r="F221" s="80">
        <v>0</v>
      </c>
      <c r="G221" s="80">
        <f t="shared" si="149"/>
        <v>30000</v>
      </c>
      <c r="H221" s="80">
        <f t="shared" si="141"/>
        <v>0</v>
      </c>
      <c r="I221" s="81">
        <f t="shared" si="143"/>
        <v>0</v>
      </c>
      <c r="J221" s="82">
        <f t="shared" si="148"/>
        <v>375</v>
      </c>
      <c r="K221" s="83">
        <v>0</v>
      </c>
      <c r="L221" s="83">
        <f t="shared" si="144"/>
        <v>1500</v>
      </c>
      <c r="M221" s="83">
        <f>SUM(M220+K221)</f>
        <v>0</v>
      </c>
      <c r="N221" s="158">
        <f t="shared" si="146"/>
        <v>0</v>
      </c>
      <c r="O221" s="159">
        <v>0</v>
      </c>
      <c r="P221" s="72">
        <v>0</v>
      </c>
      <c r="Q221" s="102">
        <f t="shared" si="142"/>
        <v>0</v>
      </c>
      <c r="R221" s="102">
        <v>0</v>
      </c>
      <c r="S221" s="102">
        <v>0</v>
      </c>
      <c r="T221" s="102">
        <v>0</v>
      </c>
    </row>
    <row r="222" spans="1:20" ht="15.75" x14ac:dyDescent="0.25">
      <c r="A222" s="1">
        <v>2024</v>
      </c>
      <c r="B222" s="1">
        <v>4</v>
      </c>
      <c r="C222" s="3">
        <v>45566</v>
      </c>
      <c r="D222" s="3">
        <v>45657</v>
      </c>
      <c r="E222" s="24">
        <f t="shared" si="147"/>
        <v>7500</v>
      </c>
      <c r="F222" s="20"/>
      <c r="G222" s="20">
        <f>G221+E222</f>
        <v>37500</v>
      </c>
      <c r="H222" s="20">
        <f>SUM(H221+F222)</f>
        <v>0</v>
      </c>
      <c r="I222" s="27">
        <f t="shared" si="143"/>
        <v>0</v>
      </c>
      <c r="J222" s="12">
        <f t="shared" si="148"/>
        <v>375</v>
      </c>
      <c r="K222" s="8"/>
      <c r="L222" s="8">
        <f>L221+J222</f>
        <v>1875</v>
      </c>
      <c r="M222" s="8">
        <f>SUM(M221+K222)</f>
        <v>0</v>
      </c>
      <c r="N222" s="77">
        <f>M222/L222</f>
        <v>0</v>
      </c>
      <c r="O222" s="78">
        <v>0</v>
      </c>
      <c r="P222" s="16"/>
      <c r="Q222" s="101">
        <f t="shared" si="142"/>
        <v>0</v>
      </c>
      <c r="R222" s="101"/>
      <c r="S222" s="101">
        <v>0</v>
      </c>
      <c r="T222" s="101"/>
    </row>
    <row r="223" spans="1:20" ht="15.75" x14ac:dyDescent="0.25">
      <c r="A223" s="1">
        <v>2025</v>
      </c>
      <c r="B223" s="1">
        <v>1</v>
      </c>
      <c r="C223" s="3">
        <v>45658</v>
      </c>
      <c r="D223" s="3">
        <v>45747</v>
      </c>
      <c r="E223" s="24">
        <f t="shared" si="147"/>
        <v>7500</v>
      </c>
      <c r="F223" s="20"/>
      <c r="G223" s="20">
        <f t="shared" ref="G223:G237" si="150">G222+E223</f>
        <v>45000</v>
      </c>
      <c r="H223" s="20">
        <f t="shared" ref="H223:H236" si="151">SUM(H222+F223)</f>
        <v>0</v>
      </c>
      <c r="I223" s="27">
        <f t="shared" si="143"/>
        <v>0</v>
      </c>
      <c r="J223" s="12">
        <f t="shared" si="148"/>
        <v>375</v>
      </c>
      <c r="K223" s="8"/>
      <c r="L223" s="8">
        <f>L222+J223</f>
        <v>2250</v>
      </c>
      <c r="M223" s="8">
        <f t="shared" ref="M223:M237" si="152">SUM(M222+K223)</f>
        <v>0</v>
      </c>
      <c r="N223" s="77">
        <f t="shared" ref="N223:N237" si="153">M223/L223</f>
        <v>0</v>
      </c>
      <c r="O223" s="78">
        <v>0</v>
      </c>
      <c r="P223" s="16"/>
      <c r="Q223" s="101">
        <f t="shared" si="142"/>
        <v>0</v>
      </c>
      <c r="R223" s="101"/>
      <c r="S223" s="101">
        <v>0</v>
      </c>
      <c r="T223" s="101"/>
    </row>
    <row r="224" spans="1:20" ht="15.75" x14ac:dyDescent="0.25">
      <c r="A224" s="1">
        <v>2025</v>
      </c>
      <c r="B224" s="1">
        <v>2</v>
      </c>
      <c r="C224" s="3">
        <v>45748</v>
      </c>
      <c r="D224" s="3">
        <v>45838</v>
      </c>
      <c r="E224" s="24">
        <f t="shared" si="147"/>
        <v>7500</v>
      </c>
      <c r="F224" s="20"/>
      <c r="G224" s="20">
        <f t="shared" si="150"/>
        <v>52500</v>
      </c>
      <c r="H224" s="20">
        <f t="shared" si="151"/>
        <v>0</v>
      </c>
      <c r="I224" s="27">
        <f t="shared" si="143"/>
        <v>0</v>
      </c>
      <c r="J224" s="12">
        <f t="shared" si="148"/>
        <v>375</v>
      </c>
      <c r="K224" s="8"/>
      <c r="L224" s="8">
        <f t="shared" ref="L224" si="154">L223+J224</f>
        <v>2625</v>
      </c>
      <c r="M224" s="8">
        <f t="shared" si="152"/>
        <v>0</v>
      </c>
      <c r="N224" s="77">
        <f t="shared" si="153"/>
        <v>0</v>
      </c>
      <c r="O224" s="78">
        <v>0</v>
      </c>
      <c r="P224" s="16"/>
      <c r="Q224" s="101">
        <f t="shared" si="142"/>
        <v>0</v>
      </c>
      <c r="R224" s="101"/>
      <c r="S224" s="101">
        <v>0</v>
      </c>
      <c r="T224" s="101"/>
    </row>
    <row r="225" spans="1:20" ht="15.75" x14ac:dyDescent="0.25">
      <c r="A225" s="1">
        <v>2025</v>
      </c>
      <c r="B225" s="1">
        <v>3</v>
      </c>
      <c r="C225" s="3">
        <v>45839</v>
      </c>
      <c r="D225" s="3">
        <v>45930</v>
      </c>
      <c r="E225" s="24">
        <f t="shared" si="147"/>
        <v>7500</v>
      </c>
      <c r="F225" s="20"/>
      <c r="G225" s="20">
        <f t="shared" si="150"/>
        <v>60000</v>
      </c>
      <c r="H225" s="20">
        <f t="shared" si="151"/>
        <v>0</v>
      </c>
      <c r="I225" s="27">
        <f t="shared" si="143"/>
        <v>0</v>
      </c>
      <c r="J225" s="12">
        <f t="shared" si="148"/>
        <v>375</v>
      </c>
      <c r="K225" s="8"/>
      <c r="L225" s="8">
        <f>L224+J225</f>
        <v>3000</v>
      </c>
      <c r="M225" s="8">
        <f t="shared" si="152"/>
        <v>0</v>
      </c>
      <c r="N225" s="77">
        <f t="shared" si="153"/>
        <v>0</v>
      </c>
      <c r="O225" s="78">
        <v>1</v>
      </c>
      <c r="P225" s="16"/>
      <c r="Q225" s="101">
        <f t="shared" si="142"/>
        <v>1</v>
      </c>
      <c r="R225" s="101"/>
      <c r="S225" s="101">
        <v>2328</v>
      </c>
      <c r="T225" s="101"/>
    </row>
    <row r="226" spans="1:20" ht="15.75" x14ac:dyDescent="0.25">
      <c r="A226" s="1">
        <v>2025</v>
      </c>
      <c r="B226" s="1">
        <v>4</v>
      </c>
      <c r="C226" s="3">
        <v>45931</v>
      </c>
      <c r="D226" s="3">
        <v>46022</v>
      </c>
      <c r="E226" s="24">
        <f t="shared" ref="E226:E228" si="155">$E$21/11</f>
        <v>0</v>
      </c>
      <c r="F226" s="20"/>
      <c r="G226" s="20">
        <f t="shared" si="150"/>
        <v>60000</v>
      </c>
      <c r="H226" s="20">
        <f t="shared" si="151"/>
        <v>0</v>
      </c>
      <c r="I226" s="27">
        <f t="shared" si="143"/>
        <v>0</v>
      </c>
      <c r="J226" s="12">
        <f t="shared" ref="J226:J228" si="156">$J$21/11</f>
        <v>0</v>
      </c>
      <c r="K226" s="8"/>
      <c r="L226" s="8">
        <f t="shared" ref="L226:L237" si="157">L225+J226</f>
        <v>3000</v>
      </c>
      <c r="M226" s="8">
        <f t="shared" si="152"/>
        <v>0</v>
      </c>
      <c r="N226" s="77">
        <f t="shared" si="153"/>
        <v>0</v>
      </c>
      <c r="O226" s="78"/>
      <c r="P226" s="16"/>
      <c r="Q226" s="101">
        <f t="shared" si="142"/>
        <v>0</v>
      </c>
      <c r="R226" s="101"/>
      <c r="S226" s="101"/>
      <c r="T226" s="101"/>
    </row>
    <row r="227" spans="1:20" ht="15.75" x14ac:dyDescent="0.25">
      <c r="A227" s="1">
        <v>2026</v>
      </c>
      <c r="B227" s="1">
        <v>1</v>
      </c>
      <c r="C227" s="3">
        <v>46023</v>
      </c>
      <c r="D227" s="3">
        <v>46112</v>
      </c>
      <c r="E227" s="24">
        <f t="shared" si="155"/>
        <v>0</v>
      </c>
      <c r="F227" s="20"/>
      <c r="G227" s="20">
        <f t="shared" si="150"/>
        <v>60000</v>
      </c>
      <c r="H227" s="20">
        <f t="shared" si="151"/>
        <v>0</v>
      </c>
      <c r="I227" s="27">
        <f t="shared" si="143"/>
        <v>0</v>
      </c>
      <c r="J227" s="12">
        <f t="shared" si="156"/>
        <v>0</v>
      </c>
      <c r="K227" s="8"/>
      <c r="L227" s="8">
        <f t="shared" si="157"/>
        <v>3000</v>
      </c>
      <c r="M227" s="8">
        <f t="shared" si="152"/>
        <v>0</v>
      </c>
      <c r="N227" s="77">
        <f t="shared" si="153"/>
        <v>0</v>
      </c>
      <c r="O227" s="78"/>
      <c r="P227" s="16"/>
      <c r="Q227" s="101">
        <f t="shared" si="142"/>
        <v>0</v>
      </c>
      <c r="R227" s="101"/>
      <c r="S227" s="101"/>
      <c r="T227" s="101"/>
    </row>
    <row r="228" spans="1:20" ht="15.75" x14ac:dyDescent="0.25">
      <c r="A228" s="1">
        <v>2026</v>
      </c>
      <c r="B228" s="1">
        <v>2</v>
      </c>
      <c r="C228" s="3">
        <v>46113</v>
      </c>
      <c r="D228" s="3">
        <v>46203</v>
      </c>
      <c r="E228" s="24">
        <f t="shared" si="155"/>
        <v>0</v>
      </c>
      <c r="F228" s="20"/>
      <c r="G228" s="20">
        <f t="shared" si="150"/>
        <v>60000</v>
      </c>
      <c r="H228" s="20">
        <f t="shared" si="151"/>
        <v>0</v>
      </c>
      <c r="I228" s="27">
        <f t="shared" si="143"/>
        <v>0</v>
      </c>
      <c r="J228" s="12">
        <f t="shared" si="156"/>
        <v>0</v>
      </c>
      <c r="K228" s="8"/>
      <c r="L228" s="8">
        <f t="shared" si="157"/>
        <v>3000</v>
      </c>
      <c r="M228" s="8">
        <f t="shared" si="152"/>
        <v>0</v>
      </c>
      <c r="N228" s="77">
        <f t="shared" si="153"/>
        <v>0</v>
      </c>
      <c r="O228" s="78"/>
      <c r="P228" s="16"/>
      <c r="Q228" s="101">
        <f t="shared" si="142"/>
        <v>0</v>
      </c>
      <c r="R228" s="101"/>
      <c r="S228" s="101"/>
      <c r="T228" s="101"/>
    </row>
    <row r="229" spans="1:20" ht="15.75" x14ac:dyDescent="0.25">
      <c r="A229" s="1">
        <v>2026</v>
      </c>
      <c r="B229" s="1">
        <v>3</v>
      </c>
      <c r="C229" s="3">
        <v>46204</v>
      </c>
      <c r="D229" s="3">
        <v>46295</v>
      </c>
      <c r="E229" s="25">
        <v>0</v>
      </c>
      <c r="F229" s="21"/>
      <c r="G229" s="21">
        <f t="shared" si="150"/>
        <v>60000</v>
      </c>
      <c r="H229" s="21">
        <f t="shared" si="151"/>
        <v>0</v>
      </c>
      <c r="I229" s="28">
        <f t="shared" si="143"/>
        <v>0</v>
      </c>
      <c r="J229" s="13">
        <v>0</v>
      </c>
      <c r="K229" s="5"/>
      <c r="L229" s="5">
        <f t="shared" si="157"/>
        <v>3000</v>
      </c>
      <c r="M229" s="5">
        <f t="shared" si="152"/>
        <v>0</v>
      </c>
      <c r="N229" s="19">
        <f t="shared" si="153"/>
        <v>0</v>
      </c>
      <c r="O229" s="76"/>
      <c r="P229" s="4"/>
      <c r="Q229" s="101">
        <f t="shared" si="142"/>
        <v>0</v>
      </c>
      <c r="R229" s="101"/>
      <c r="S229" s="101"/>
      <c r="T229" s="101"/>
    </row>
    <row r="230" spans="1:20" ht="15.75" x14ac:dyDescent="0.25">
      <c r="A230" s="1">
        <v>2026</v>
      </c>
      <c r="B230" s="1">
        <v>4</v>
      </c>
      <c r="C230" s="3">
        <v>46296</v>
      </c>
      <c r="D230" s="3">
        <v>46387</v>
      </c>
      <c r="E230" s="25">
        <v>0</v>
      </c>
      <c r="F230" s="21"/>
      <c r="G230" s="21">
        <f t="shared" si="150"/>
        <v>60000</v>
      </c>
      <c r="H230" s="21">
        <f t="shared" si="151"/>
        <v>0</v>
      </c>
      <c r="I230" s="28">
        <f t="shared" si="143"/>
        <v>0</v>
      </c>
      <c r="J230" s="13">
        <v>0</v>
      </c>
      <c r="K230" s="5"/>
      <c r="L230" s="5">
        <f t="shared" si="157"/>
        <v>3000</v>
      </c>
      <c r="M230" s="5">
        <f t="shared" si="152"/>
        <v>0</v>
      </c>
      <c r="N230" s="19">
        <f t="shared" si="153"/>
        <v>0</v>
      </c>
      <c r="O230" s="17"/>
      <c r="P230" s="4"/>
      <c r="Q230" s="101">
        <f t="shared" si="142"/>
        <v>0</v>
      </c>
      <c r="R230" s="101"/>
      <c r="S230" s="101"/>
      <c r="T230" s="101"/>
    </row>
    <row r="231" spans="1:20" ht="15.75" x14ac:dyDescent="0.25">
      <c r="A231" s="1">
        <v>2027</v>
      </c>
      <c r="B231" s="1">
        <v>1</v>
      </c>
      <c r="C231" s="3">
        <v>46388</v>
      </c>
      <c r="D231" s="3">
        <v>46477</v>
      </c>
      <c r="E231" s="25">
        <v>0</v>
      </c>
      <c r="F231" s="21"/>
      <c r="G231" s="21">
        <f t="shared" si="150"/>
        <v>60000</v>
      </c>
      <c r="H231" s="21">
        <f t="shared" si="151"/>
        <v>0</v>
      </c>
      <c r="I231" s="28">
        <f t="shared" si="143"/>
        <v>0</v>
      </c>
      <c r="J231" s="13">
        <v>0</v>
      </c>
      <c r="K231" s="5"/>
      <c r="L231" s="5">
        <f t="shared" si="157"/>
        <v>3000</v>
      </c>
      <c r="M231" s="5">
        <f t="shared" si="152"/>
        <v>0</v>
      </c>
      <c r="N231" s="19">
        <f t="shared" si="153"/>
        <v>0</v>
      </c>
      <c r="O231" s="17"/>
      <c r="P231" s="4"/>
      <c r="Q231" s="101">
        <f t="shared" si="142"/>
        <v>0</v>
      </c>
      <c r="R231" s="101"/>
      <c r="S231" s="101"/>
      <c r="T231" s="101"/>
    </row>
    <row r="232" spans="1:20" ht="15.75" x14ac:dyDescent="0.25">
      <c r="A232" s="1">
        <v>2027</v>
      </c>
      <c r="B232" s="1">
        <v>2</v>
      </c>
      <c r="C232" s="3">
        <v>46478</v>
      </c>
      <c r="D232" s="3">
        <v>46568</v>
      </c>
      <c r="E232" s="25">
        <v>0</v>
      </c>
      <c r="F232" s="21"/>
      <c r="G232" s="21">
        <f t="shared" si="150"/>
        <v>60000</v>
      </c>
      <c r="H232" s="21">
        <f t="shared" si="151"/>
        <v>0</v>
      </c>
      <c r="I232" s="28">
        <f t="shared" si="143"/>
        <v>0</v>
      </c>
      <c r="J232" s="13">
        <v>0</v>
      </c>
      <c r="K232" s="5"/>
      <c r="L232" s="5">
        <f t="shared" si="157"/>
        <v>3000</v>
      </c>
      <c r="M232" s="5">
        <f t="shared" si="152"/>
        <v>0</v>
      </c>
      <c r="N232" s="19">
        <f t="shared" si="153"/>
        <v>0</v>
      </c>
      <c r="O232" s="17"/>
      <c r="P232" s="4"/>
      <c r="Q232" s="101">
        <f t="shared" si="142"/>
        <v>0</v>
      </c>
      <c r="R232" s="101"/>
      <c r="S232" s="101"/>
      <c r="T232" s="101"/>
    </row>
    <row r="233" spans="1:20" ht="15.75" x14ac:dyDescent="0.25">
      <c r="A233" s="1">
        <v>2027</v>
      </c>
      <c r="B233" s="1">
        <v>3</v>
      </c>
      <c r="C233" s="3">
        <v>46569</v>
      </c>
      <c r="D233" s="3">
        <v>46660</v>
      </c>
      <c r="E233" s="25">
        <v>0</v>
      </c>
      <c r="F233" s="21"/>
      <c r="G233" s="21">
        <f t="shared" si="150"/>
        <v>60000</v>
      </c>
      <c r="H233" s="21">
        <f t="shared" si="151"/>
        <v>0</v>
      </c>
      <c r="I233" s="28">
        <f t="shared" si="143"/>
        <v>0</v>
      </c>
      <c r="J233" s="13">
        <v>0</v>
      </c>
      <c r="K233" s="5"/>
      <c r="L233" s="5">
        <f t="shared" si="157"/>
        <v>3000</v>
      </c>
      <c r="M233" s="5">
        <f t="shared" si="152"/>
        <v>0</v>
      </c>
      <c r="N233" s="19">
        <f t="shared" si="153"/>
        <v>0</v>
      </c>
      <c r="O233" s="17"/>
      <c r="P233" s="4"/>
      <c r="Q233" s="101">
        <f t="shared" si="142"/>
        <v>0</v>
      </c>
      <c r="R233" s="101"/>
      <c r="S233" s="101"/>
      <c r="T233" s="101"/>
    </row>
    <row r="234" spans="1:20" ht="15.75" x14ac:dyDescent="0.25">
      <c r="A234" s="1">
        <v>2027</v>
      </c>
      <c r="B234" s="1">
        <v>4</v>
      </c>
      <c r="C234" s="3">
        <v>46661</v>
      </c>
      <c r="D234" s="3">
        <v>46752</v>
      </c>
      <c r="E234" s="25">
        <v>0</v>
      </c>
      <c r="F234" s="21"/>
      <c r="G234" s="21">
        <f t="shared" si="150"/>
        <v>60000</v>
      </c>
      <c r="H234" s="21">
        <f t="shared" si="151"/>
        <v>0</v>
      </c>
      <c r="I234" s="28">
        <f t="shared" si="143"/>
        <v>0</v>
      </c>
      <c r="J234" s="13">
        <v>0</v>
      </c>
      <c r="K234" s="5"/>
      <c r="L234" s="5">
        <f t="shared" si="157"/>
        <v>3000</v>
      </c>
      <c r="M234" s="5">
        <f t="shared" si="152"/>
        <v>0</v>
      </c>
      <c r="N234" s="19">
        <f t="shared" si="153"/>
        <v>0</v>
      </c>
      <c r="O234" s="17"/>
      <c r="P234" s="4"/>
      <c r="Q234" s="101">
        <f t="shared" si="142"/>
        <v>0</v>
      </c>
      <c r="R234" s="101"/>
      <c r="S234" s="101"/>
      <c r="T234" s="101"/>
    </row>
    <row r="235" spans="1:20" ht="15.75" x14ac:dyDescent="0.25">
      <c r="A235" s="1">
        <v>2028</v>
      </c>
      <c r="B235" s="1">
        <v>1</v>
      </c>
      <c r="C235" s="3">
        <v>46753</v>
      </c>
      <c r="D235" s="3">
        <v>46843</v>
      </c>
      <c r="E235" s="25">
        <v>0</v>
      </c>
      <c r="F235" s="21"/>
      <c r="G235" s="21">
        <f t="shared" si="150"/>
        <v>60000</v>
      </c>
      <c r="H235" s="21">
        <f t="shared" si="151"/>
        <v>0</v>
      </c>
      <c r="I235" s="28">
        <f>H235/G235</f>
        <v>0</v>
      </c>
      <c r="J235" s="13">
        <v>0</v>
      </c>
      <c r="K235" s="5"/>
      <c r="L235" s="5">
        <f t="shared" si="157"/>
        <v>3000</v>
      </c>
      <c r="M235" s="5">
        <f t="shared" si="152"/>
        <v>0</v>
      </c>
      <c r="N235" s="19">
        <f t="shared" si="153"/>
        <v>0</v>
      </c>
      <c r="O235" s="17"/>
      <c r="P235" s="4"/>
      <c r="Q235" s="101">
        <f t="shared" si="142"/>
        <v>0</v>
      </c>
      <c r="R235" s="101"/>
      <c r="S235" s="101"/>
      <c r="T235" s="101"/>
    </row>
    <row r="236" spans="1:20" ht="15.75" x14ac:dyDescent="0.25">
      <c r="A236" s="1">
        <v>2028</v>
      </c>
      <c r="B236" s="1">
        <v>2</v>
      </c>
      <c r="C236" s="3">
        <v>46844</v>
      </c>
      <c r="D236" s="3">
        <v>46934</v>
      </c>
      <c r="E236" s="25">
        <v>0</v>
      </c>
      <c r="F236" s="21"/>
      <c r="G236" s="21">
        <f t="shared" si="150"/>
        <v>60000</v>
      </c>
      <c r="H236" s="21">
        <f t="shared" si="151"/>
        <v>0</v>
      </c>
      <c r="I236" s="28">
        <f t="shared" ref="I236:I237" si="158">H236/G236</f>
        <v>0</v>
      </c>
      <c r="J236" s="13">
        <v>0</v>
      </c>
      <c r="K236" s="5"/>
      <c r="L236" s="5">
        <f t="shared" si="157"/>
        <v>3000</v>
      </c>
      <c r="M236" s="5">
        <f t="shared" si="152"/>
        <v>0</v>
      </c>
      <c r="N236" s="19">
        <f t="shared" si="153"/>
        <v>0</v>
      </c>
      <c r="O236" s="17"/>
      <c r="P236" s="4"/>
      <c r="Q236" s="101">
        <f t="shared" si="142"/>
        <v>0</v>
      </c>
      <c r="R236" s="101"/>
      <c r="S236" s="101"/>
      <c r="T236" s="101"/>
    </row>
    <row r="237" spans="1:20" ht="15.75" x14ac:dyDescent="0.25">
      <c r="A237" s="1">
        <v>2028</v>
      </c>
      <c r="B237" s="1">
        <v>3</v>
      </c>
      <c r="C237" s="3">
        <v>46935</v>
      </c>
      <c r="D237" s="3">
        <v>47026</v>
      </c>
      <c r="E237" s="25">
        <v>0</v>
      </c>
      <c r="F237" s="21"/>
      <c r="G237" s="21">
        <f t="shared" si="150"/>
        <v>60000</v>
      </c>
      <c r="H237" s="21">
        <f>SUM(H236+F237)</f>
        <v>0</v>
      </c>
      <c r="I237" s="28">
        <f t="shared" si="158"/>
        <v>0</v>
      </c>
      <c r="J237" s="13">
        <v>0</v>
      </c>
      <c r="K237" s="18"/>
      <c r="L237" s="18">
        <f t="shared" si="157"/>
        <v>3000</v>
      </c>
      <c r="M237" s="18">
        <f t="shared" si="152"/>
        <v>0</v>
      </c>
      <c r="N237" s="19">
        <f t="shared" si="153"/>
        <v>0</v>
      </c>
      <c r="O237" s="17"/>
      <c r="P237" s="4"/>
      <c r="Q237" s="101">
        <f t="shared" si="142"/>
        <v>0</v>
      </c>
      <c r="R237" s="101"/>
      <c r="S237" s="101"/>
      <c r="T237" s="101"/>
    </row>
    <row r="238" spans="1:20" ht="15.75" thickBot="1" x14ac:dyDescent="0.3">
      <c r="A238" s="40" t="s">
        <v>12</v>
      </c>
      <c r="B238" s="40"/>
      <c r="C238" s="40"/>
      <c r="D238" s="41"/>
      <c r="E238" s="42">
        <f>60000</f>
        <v>60000</v>
      </c>
      <c r="F238" s="38">
        <f>SUM(F214:F237)</f>
        <v>0</v>
      </c>
      <c r="G238" s="38">
        <f>G237</f>
        <v>60000</v>
      </c>
      <c r="H238" s="39">
        <f>H237</f>
        <v>0</v>
      </c>
      <c r="I238" s="49">
        <f>H238/G238</f>
        <v>0</v>
      </c>
      <c r="J238" s="43">
        <v>3000</v>
      </c>
      <c r="K238" s="50">
        <f>SUM(K214:K237)</f>
        <v>0</v>
      </c>
      <c r="L238" s="44">
        <f>L237</f>
        <v>3000</v>
      </c>
      <c r="M238" s="45">
        <f>M237</f>
        <v>0</v>
      </c>
      <c r="N238" s="46">
        <f>M238/L238</f>
        <v>0</v>
      </c>
      <c r="O238" s="47">
        <f>SUM(O214:O237)</f>
        <v>1</v>
      </c>
      <c r="P238" s="47">
        <f>SUM(P214:P237)</f>
        <v>0</v>
      </c>
      <c r="Q238" s="101">
        <f t="shared" si="142"/>
        <v>1</v>
      </c>
      <c r="R238" s="101">
        <f t="shared" ref="R238" si="159">P238</f>
        <v>0</v>
      </c>
      <c r="S238" s="101">
        <f>SUM(S214:S237)</f>
        <v>2328</v>
      </c>
      <c r="T238" s="101">
        <f>SUM(T214:T237)</f>
        <v>0</v>
      </c>
    </row>
    <row r="239" spans="1:20" ht="15.75" thickTop="1" x14ac:dyDescent="0.25"/>
    <row r="241" spans="1:20" x14ac:dyDescent="0.25">
      <c r="A241" s="190" t="s">
        <v>121</v>
      </c>
      <c r="B241" s="190"/>
      <c r="C241" s="190"/>
      <c r="D241" s="190"/>
      <c r="E241" s="190"/>
      <c r="F241" s="190"/>
      <c r="G241" s="190"/>
      <c r="H241" s="190"/>
      <c r="I241" s="190"/>
      <c r="J241" s="190"/>
      <c r="K241" s="190"/>
      <c r="L241" s="190"/>
      <c r="M241" s="190"/>
      <c r="N241" s="190"/>
      <c r="O241" s="190"/>
      <c r="P241" s="190"/>
      <c r="Q241" s="190"/>
      <c r="R241" s="190"/>
      <c r="S241" s="190"/>
      <c r="T241" s="190"/>
    </row>
    <row r="242" spans="1:20" ht="15.75" thickBot="1" x14ac:dyDescent="0.3">
      <c r="A242" s="170" t="s">
        <v>0</v>
      </c>
      <c r="B242" s="171"/>
      <c r="C242" s="171"/>
      <c r="D242" s="171"/>
      <c r="E242" s="172" t="s">
        <v>116</v>
      </c>
      <c r="F242" s="172"/>
      <c r="G242" s="172"/>
      <c r="H242" s="172"/>
      <c r="I242" s="173"/>
      <c r="J242" s="174" t="s">
        <v>117</v>
      </c>
      <c r="K242" s="175"/>
      <c r="L242" s="175"/>
      <c r="M242" s="175"/>
      <c r="N242" s="176"/>
      <c r="O242" s="14"/>
      <c r="P242" s="7"/>
      <c r="Q242" s="185" t="s">
        <v>77</v>
      </c>
      <c r="R242" s="185"/>
      <c r="S242" s="185"/>
      <c r="T242" s="185"/>
    </row>
    <row r="243" spans="1:20" ht="120.75" thickTop="1" x14ac:dyDescent="0.25">
      <c r="A243" s="9" t="s">
        <v>1</v>
      </c>
      <c r="B243" s="9" t="s">
        <v>2</v>
      </c>
      <c r="C243" s="9" t="s">
        <v>3</v>
      </c>
      <c r="D243" s="11" t="s">
        <v>9</v>
      </c>
      <c r="E243" s="29" t="s">
        <v>4</v>
      </c>
      <c r="F243" s="23" t="s">
        <v>6</v>
      </c>
      <c r="G243" s="23" t="s">
        <v>5</v>
      </c>
      <c r="H243" s="23" t="s">
        <v>7</v>
      </c>
      <c r="I243" s="26" t="s">
        <v>8</v>
      </c>
      <c r="J243" s="29" t="s">
        <v>4</v>
      </c>
      <c r="K243" s="30" t="s">
        <v>6</v>
      </c>
      <c r="L243" s="30" t="s">
        <v>5</v>
      </c>
      <c r="M243" s="30" t="s">
        <v>7</v>
      </c>
      <c r="N243" s="31" t="s">
        <v>8</v>
      </c>
      <c r="O243" s="113" t="s">
        <v>103</v>
      </c>
      <c r="P243" s="113" t="s">
        <v>104</v>
      </c>
      <c r="Q243" s="113" t="s">
        <v>105</v>
      </c>
      <c r="R243" s="113" t="s">
        <v>106</v>
      </c>
      <c r="S243" s="113" t="s">
        <v>107</v>
      </c>
      <c r="T243" s="113" t="s">
        <v>108</v>
      </c>
    </row>
    <row r="244" spans="1:20" ht="15.75" x14ac:dyDescent="0.25">
      <c r="A244" s="68">
        <v>2022</v>
      </c>
      <c r="B244" s="68">
        <v>4</v>
      </c>
      <c r="C244" s="69">
        <v>44835</v>
      </c>
      <c r="D244" s="69">
        <v>44926</v>
      </c>
      <c r="E244" s="70"/>
      <c r="F244" s="70"/>
      <c r="G244" s="70"/>
      <c r="H244" s="70"/>
      <c r="I244" s="71"/>
      <c r="J244" s="70"/>
      <c r="K244" s="70"/>
      <c r="L244" s="70"/>
      <c r="M244" s="70"/>
      <c r="N244" s="71"/>
      <c r="O244" s="72"/>
      <c r="P244" s="73"/>
      <c r="Q244" s="102"/>
      <c r="R244" s="102"/>
      <c r="S244" s="102"/>
      <c r="T244" s="102"/>
    </row>
    <row r="245" spans="1:20" ht="15.75" x14ac:dyDescent="0.25">
      <c r="A245" s="68">
        <v>2023</v>
      </c>
      <c r="B245" s="68">
        <v>1</v>
      </c>
      <c r="C245" s="69">
        <v>44927</v>
      </c>
      <c r="D245" s="69">
        <v>45016</v>
      </c>
      <c r="E245" s="70"/>
      <c r="F245" s="70"/>
      <c r="G245" s="70"/>
      <c r="H245" s="70"/>
      <c r="I245" s="71"/>
      <c r="J245" s="70"/>
      <c r="K245" s="70"/>
      <c r="L245" s="70"/>
      <c r="M245" s="70"/>
      <c r="N245" s="71"/>
      <c r="O245" s="72"/>
      <c r="P245" s="73"/>
      <c r="Q245" s="102"/>
      <c r="R245" s="102"/>
      <c r="S245" s="102"/>
      <c r="T245" s="102"/>
    </row>
    <row r="246" spans="1:20" ht="15.75" x14ac:dyDescent="0.25">
      <c r="A246" s="115">
        <v>2023</v>
      </c>
      <c r="B246" s="115">
        <v>2</v>
      </c>
      <c r="C246" s="116">
        <v>45017</v>
      </c>
      <c r="D246" s="116">
        <v>45107</v>
      </c>
      <c r="E246" s="126">
        <v>0</v>
      </c>
      <c r="F246" s="118">
        <v>0</v>
      </c>
      <c r="G246" s="118">
        <f>E246</f>
        <v>0</v>
      </c>
      <c r="H246" s="118">
        <f>SUM(F246+0)</f>
        <v>0</v>
      </c>
      <c r="I246" s="127"/>
      <c r="J246" s="128">
        <v>0</v>
      </c>
      <c r="K246" s="129">
        <v>0</v>
      </c>
      <c r="L246" s="130">
        <f>J246</f>
        <v>0</v>
      </c>
      <c r="M246" s="129">
        <f>SUM(K246+0)</f>
        <v>0</v>
      </c>
      <c r="N246" s="131">
        <v>0</v>
      </c>
      <c r="O246" s="135"/>
      <c r="P246" s="133"/>
      <c r="Q246" s="114"/>
      <c r="R246" s="114"/>
      <c r="S246" s="114"/>
      <c r="T246" s="114"/>
    </row>
    <row r="247" spans="1:20" ht="15.75" x14ac:dyDescent="0.25">
      <c r="A247" s="68">
        <v>2023</v>
      </c>
      <c r="B247" s="68">
        <v>3</v>
      </c>
      <c r="C247" s="69">
        <v>45108</v>
      </c>
      <c r="D247" s="69">
        <v>45199</v>
      </c>
      <c r="E247" s="79"/>
      <c r="F247" s="80"/>
      <c r="G247" s="80">
        <f t="shared" ref="G247:G248" si="160">G246+E247</f>
        <v>0</v>
      </c>
      <c r="H247" s="80">
        <f t="shared" ref="H247:H251" si="161">SUM(H246+F247)</f>
        <v>0</v>
      </c>
      <c r="I247" s="81">
        <v>0</v>
      </c>
      <c r="J247" s="82"/>
      <c r="K247" s="83"/>
      <c r="L247" s="83">
        <f>L246+J247</f>
        <v>0</v>
      </c>
      <c r="M247" s="83">
        <f>SUM(M246+K247)</f>
        <v>0</v>
      </c>
      <c r="N247" s="158">
        <v>0</v>
      </c>
      <c r="O247" s="159">
        <v>0</v>
      </c>
      <c r="P247" s="72">
        <v>0</v>
      </c>
      <c r="Q247" s="102">
        <f t="shared" ref="Q247:Q268" si="162">O247</f>
        <v>0</v>
      </c>
      <c r="R247" s="102">
        <v>0</v>
      </c>
      <c r="S247" s="102">
        <v>0</v>
      </c>
      <c r="T247" s="102">
        <v>0</v>
      </c>
    </row>
    <row r="248" spans="1:20" ht="15.75" x14ac:dyDescent="0.25">
      <c r="A248" s="68">
        <v>2023</v>
      </c>
      <c r="B248" s="68">
        <v>4</v>
      </c>
      <c r="C248" s="69">
        <v>45200</v>
      </c>
      <c r="D248" s="69">
        <v>45291</v>
      </c>
      <c r="E248" s="79">
        <f>$E$268/8</f>
        <v>7500</v>
      </c>
      <c r="F248" s="80">
        <v>0</v>
      </c>
      <c r="G248" s="80">
        <f t="shared" si="160"/>
        <v>7500</v>
      </c>
      <c r="H248" s="80">
        <f t="shared" si="161"/>
        <v>0</v>
      </c>
      <c r="I248" s="81">
        <f t="shared" ref="I248:I264" si="163">H248/G248</f>
        <v>0</v>
      </c>
      <c r="J248" s="82">
        <f>$J$268/8</f>
        <v>375</v>
      </c>
      <c r="K248" s="83">
        <v>0</v>
      </c>
      <c r="L248" s="83">
        <f t="shared" ref="L248:L251" si="164">L247+J248</f>
        <v>375</v>
      </c>
      <c r="M248" s="83">
        <f t="shared" ref="M248:M250" si="165">SUM(M247+K248)</f>
        <v>0</v>
      </c>
      <c r="N248" s="158">
        <f t="shared" ref="N248:N251" si="166">M248/L248</f>
        <v>0</v>
      </c>
      <c r="O248" s="159">
        <v>0</v>
      </c>
      <c r="P248" s="72">
        <v>0</v>
      </c>
      <c r="Q248" s="102">
        <f t="shared" si="162"/>
        <v>0</v>
      </c>
      <c r="R248" s="102">
        <v>0</v>
      </c>
      <c r="S248" s="102">
        <v>0</v>
      </c>
      <c r="T248" s="102">
        <v>0</v>
      </c>
    </row>
    <row r="249" spans="1:20" ht="15.75" x14ac:dyDescent="0.25">
      <c r="A249" s="68">
        <v>2024</v>
      </c>
      <c r="B249" s="68">
        <v>1</v>
      </c>
      <c r="C249" s="69">
        <v>45292</v>
      </c>
      <c r="D249" s="69">
        <v>45382</v>
      </c>
      <c r="E249" s="79">
        <f t="shared" ref="E249:E255" si="167">$E$268/8</f>
        <v>7500</v>
      </c>
      <c r="F249" s="80">
        <v>0</v>
      </c>
      <c r="G249" s="80">
        <f>G248+E249</f>
        <v>15000</v>
      </c>
      <c r="H249" s="80">
        <f t="shared" si="161"/>
        <v>0</v>
      </c>
      <c r="I249" s="81">
        <f t="shared" si="163"/>
        <v>0</v>
      </c>
      <c r="J249" s="82">
        <f t="shared" ref="J249:J255" si="168">$J$268/8</f>
        <v>375</v>
      </c>
      <c r="K249" s="83">
        <v>0</v>
      </c>
      <c r="L249" s="83">
        <f t="shared" si="164"/>
        <v>750</v>
      </c>
      <c r="M249" s="83">
        <f t="shared" si="165"/>
        <v>0</v>
      </c>
      <c r="N249" s="158">
        <f t="shared" si="166"/>
        <v>0</v>
      </c>
      <c r="O249" s="159">
        <v>0</v>
      </c>
      <c r="P249" s="72">
        <v>0</v>
      </c>
      <c r="Q249" s="102">
        <f t="shared" si="162"/>
        <v>0</v>
      </c>
      <c r="R249" s="102">
        <v>0</v>
      </c>
      <c r="S249" s="102">
        <v>0</v>
      </c>
      <c r="T249" s="102">
        <v>0</v>
      </c>
    </row>
    <row r="250" spans="1:20" ht="15.75" x14ac:dyDescent="0.25">
      <c r="A250" s="68">
        <v>2024</v>
      </c>
      <c r="B250" s="68">
        <v>2</v>
      </c>
      <c r="C250" s="69">
        <v>45383</v>
      </c>
      <c r="D250" s="69">
        <v>45473</v>
      </c>
      <c r="E250" s="79">
        <f t="shared" si="167"/>
        <v>7500</v>
      </c>
      <c r="F250" s="80">
        <v>0</v>
      </c>
      <c r="G250" s="80">
        <f t="shared" ref="G250:G251" si="169">G249+E250</f>
        <v>22500</v>
      </c>
      <c r="H250" s="80">
        <f t="shared" si="161"/>
        <v>0</v>
      </c>
      <c r="I250" s="81">
        <f t="shared" si="163"/>
        <v>0</v>
      </c>
      <c r="J250" s="82">
        <f t="shared" si="168"/>
        <v>375</v>
      </c>
      <c r="K250" s="83">
        <v>0</v>
      </c>
      <c r="L250" s="83">
        <f t="shared" si="164"/>
        <v>1125</v>
      </c>
      <c r="M250" s="83">
        <f t="shared" si="165"/>
        <v>0</v>
      </c>
      <c r="N250" s="158">
        <f t="shared" si="166"/>
        <v>0</v>
      </c>
      <c r="O250" s="159">
        <v>0</v>
      </c>
      <c r="P250" s="72">
        <v>0</v>
      </c>
      <c r="Q250" s="102">
        <f t="shared" si="162"/>
        <v>0</v>
      </c>
      <c r="R250" s="102">
        <v>0</v>
      </c>
      <c r="S250" s="102">
        <v>0</v>
      </c>
      <c r="T250" s="102">
        <v>0</v>
      </c>
    </row>
    <row r="251" spans="1:20" ht="15.75" x14ac:dyDescent="0.25">
      <c r="A251" s="68">
        <v>2024</v>
      </c>
      <c r="B251" s="68">
        <v>3</v>
      </c>
      <c r="C251" s="69">
        <v>45474</v>
      </c>
      <c r="D251" s="69">
        <v>45565</v>
      </c>
      <c r="E251" s="79">
        <f t="shared" si="167"/>
        <v>7500</v>
      </c>
      <c r="F251" s="80">
        <v>0</v>
      </c>
      <c r="G251" s="80">
        <f t="shared" si="169"/>
        <v>30000</v>
      </c>
      <c r="H251" s="80">
        <f t="shared" si="161"/>
        <v>0</v>
      </c>
      <c r="I251" s="81">
        <f t="shared" si="163"/>
        <v>0</v>
      </c>
      <c r="J251" s="82">
        <f t="shared" si="168"/>
        <v>375</v>
      </c>
      <c r="K251" s="83">
        <v>0</v>
      </c>
      <c r="L251" s="83">
        <f t="shared" si="164"/>
        <v>1500</v>
      </c>
      <c r="M251" s="83">
        <f>SUM(M250+K251)</f>
        <v>0</v>
      </c>
      <c r="N251" s="158">
        <f t="shared" si="166"/>
        <v>0</v>
      </c>
      <c r="O251" s="159">
        <v>0</v>
      </c>
      <c r="P251" s="72">
        <v>0</v>
      </c>
      <c r="Q251" s="102">
        <f t="shared" si="162"/>
        <v>0</v>
      </c>
      <c r="R251" s="102">
        <v>0</v>
      </c>
      <c r="S251" s="102">
        <v>0</v>
      </c>
      <c r="T251" s="102">
        <v>0</v>
      </c>
    </row>
    <row r="252" spans="1:20" ht="15.75" x14ac:dyDescent="0.25">
      <c r="A252" s="1">
        <v>2024</v>
      </c>
      <c r="B252" s="1">
        <v>4</v>
      </c>
      <c r="C252" s="3">
        <v>45566</v>
      </c>
      <c r="D252" s="3">
        <v>45657</v>
      </c>
      <c r="E252" s="24">
        <f t="shared" si="167"/>
        <v>7500</v>
      </c>
      <c r="F252" s="20"/>
      <c r="G252" s="20">
        <f>G251+E252</f>
        <v>37500</v>
      </c>
      <c r="H252" s="20">
        <f>SUM(H251+F252)</f>
        <v>0</v>
      </c>
      <c r="I252" s="27">
        <f t="shared" si="163"/>
        <v>0</v>
      </c>
      <c r="J252" s="12">
        <f t="shared" si="168"/>
        <v>375</v>
      </c>
      <c r="K252" s="8"/>
      <c r="L252" s="8">
        <f>L251+J252</f>
        <v>1875</v>
      </c>
      <c r="M252" s="8">
        <f>SUM(M251+K252)</f>
        <v>0</v>
      </c>
      <c r="N252" s="77">
        <f>M252/L252</f>
        <v>0</v>
      </c>
      <c r="O252" s="78">
        <v>0</v>
      </c>
      <c r="P252" s="16"/>
      <c r="Q252" s="101">
        <f t="shared" si="162"/>
        <v>0</v>
      </c>
      <c r="R252" s="101"/>
      <c r="S252" s="101">
        <v>0</v>
      </c>
      <c r="T252" s="101"/>
    </row>
    <row r="253" spans="1:20" ht="15.75" x14ac:dyDescent="0.25">
      <c r="A253" s="1">
        <v>2025</v>
      </c>
      <c r="B253" s="1">
        <v>1</v>
      </c>
      <c r="C253" s="3">
        <v>45658</v>
      </c>
      <c r="D253" s="3">
        <v>45747</v>
      </c>
      <c r="E253" s="24">
        <f t="shared" si="167"/>
        <v>7500</v>
      </c>
      <c r="F253" s="20"/>
      <c r="G253" s="20">
        <f t="shared" ref="G253:G267" si="170">G252+E253</f>
        <v>45000</v>
      </c>
      <c r="H253" s="20">
        <f t="shared" ref="H253:H266" si="171">SUM(H252+F253)</f>
        <v>0</v>
      </c>
      <c r="I253" s="27">
        <f t="shared" si="163"/>
        <v>0</v>
      </c>
      <c r="J253" s="12">
        <f t="shared" si="168"/>
        <v>375</v>
      </c>
      <c r="K253" s="8"/>
      <c r="L253" s="8">
        <f>L252+J253</f>
        <v>2250</v>
      </c>
      <c r="M253" s="8">
        <f t="shared" ref="M253:M267" si="172">SUM(M252+K253)</f>
        <v>0</v>
      </c>
      <c r="N253" s="77">
        <f t="shared" ref="N253:N267" si="173">M253/L253</f>
        <v>0</v>
      </c>
      <c r="O253" s="78">
        <v>0</v>
      </c>
      <c r="P253" s="16"/>
      <c r="Q253" s="101">
        <f t="shared" si="162"/>
        <v>0</v>
      </c>
      <c r="R253" s="101"/>
      <c r="S253" s="101">
        <v>0</v>
      </c>
      <c r="T253" s="101"/>
    </row>
    <row r="254" spans="1:20" ht="15.75" x14ac:dyDescent="0.25">
      <c r="A254" s="1">
        <v>2025</v>
      </c>
      <c r="B254" s="1">
        <v>2</v>
      </c>
      <c r="C254" s="3">
        <v>45748</v>
      </c>
      <c r="D254" s="3">
        <v>45838</v>
      </c>
      <c r="E254" s="24">
        <f t="shared" si="167"/>
        <v>7500</v>
      </c>
      <c r="F254" s="20"/>
      <c r="G254" s="20">
        <f t="shared" si="170"/>
        <v>52500</v>
      </c>
      <c r="H254" s="20">
        <f t="shared" si="171"/>
        <v>0</v>
      </c>
      <c r="I254" s="27">
        <f t="shared" si="163"/>
        <v>0</v>
      </c>
      <c r="J254" s="12">
        <f t="shared" si="168"/>
        <v>375</v>
      </c>
      <c r="K254" s="8"/>
      <c r="L254" s="8">
        <f t="shared" ref="L254" si="174">L253+J254</f>
        <v>2625</v>
      </c>
      <c r="M254" s="8">
        <f t="shared" si="172"/>
        <v>0</v>
      </c>
      <c r="N254" s="77">
        <f t="shared" si="173"/>
        <v>0</v>
      </c>
      <c r="O254" s="78">
        <v>0</v>
      </c>
      <c r="P254" s="16"/>
      <c r="Q254" s="101">
        <f t="shared" si="162"/>
        <v>0</v>
      </c>
      <c r="R254" s="101"/>
      <c r="S254" s="101">
        <v>0</v>
      </c>
      <c r="T254" s="101"/>
    </row>
    <row r="255" spans="1:20" ht="15.75" x14ac:dyDescent="0.25">
      <c r="A255" s="1">
        <v>2025</v>
      </c>
      <c r="B255" s="1">
        <v>3</v>
      </c>
      <c r="C255" s="3">
        <v>45839</v>
      </c>
      <c r="D255" s="3">
        <v>45930</v>
      </c>
      <c r="E255" s="24">
        <f t="shared" si="167"/>
        <v>7500</v>
      </c>
      <c r="F255" s="20"/>
      <c r="G255" s="20">
        <f t="shared" si="170"/>
        <v>60000</v>
      </c>
      <c r="H255" s="20">
        <f t="shared" si="171"/>
        <v>0</v>
      </c>
      <c r="I255" s="27">
        <f t="shared" si="163"/>
        <v>0</v>
      </c>
      <c r="J255" s="12">
        <f t="shared" si="168"/>
        <v>375</v>
      </c>
      <c r="K255" s="8"/>
      <c r="L255" s="8">
        <f>L254+J255</f>
        <v>3000</v>
      </c>
      <c r="M255" s="8">
        <f t="shared" si="172"/>
        <v>0</v>
      </c>
      <c r="N255" s="77">
        <f t="shared" si="173"/>
        <v>0</v>
      </c>
      <c r="O255" s="78">
        <v>1</v>
      </c>
      <c r="P255" s="16"/>
      <c r="Q255" s="101">
        <f t="shared" si="162"/>
        <v>1</v>
      </c>
      <c r="R255" s="101"/>
      <c r="S255" s="101">
        <v>2328</v>
      </c>
      <c r="T255" s="101"/>
    </row>
    <row r="256" spans="1:20" ht="15.75" x14ac:dyDescent="0.25">
      <c r="A256" s="1">
        <v>2025</v>
      </c>
      <c r="B256" s="1">
        <v>4</v>
      </c>
      <c r="C256" s="3">
        <v>45931</v>
      </c>
      <c r="D256" s="3">
        <v>46022</v>
      </c>
      <c r="E256" s="24">
        <f t="shared" ref="E256:E258" si="175">$E$21/11</f>
        <v>0</v>
      </c>
      <c r="F256" s="20"/>
      <c r="G256" s="20">
        <f t="shared" si="170"/>
        <v>60000</v>
      </c>
      <c r="H256" s="20">
        <f t="shared" si="171"/>
        <v>0</v>
      </c>
      <c r="I256" s="27">
        <f t="shared" si="163"/>
        <v>0</v>
      </c>
      <c r="J256" s="12">
        <f t="shared" ref="J256:J258" si="176">$J$21/11</f>
        <v>0</v>
      </c>
      <c r="K256" s="8"/>
      <c r="L256" s="8">
        <f t="shared" ref="L256:L267" si="177">L255+J256</f>
        <v>3000</v>
      </c>
      <c r="M256" s="8">
        <f t="shared" si="172"/>
        <v>0</v>
      </c>
      <c r="N256" s="77">
        <f t="shared" si="173"/>
        <v>0</v>
      </c>
      <c r="O256" s="78"/>
      <c r="P256" s="16"/>
      <c r="Q256" s="101">
        <f t="shared" si="162"/>
        <v>0</v>
      </c>
      <c r="R256" s="101"/>
      <c r="S256" s="101"/>
      <c r="T256" s="101"/>
    </row>
    <row r="257" spans="1:20" ht="15.75" x14ac:dyDescent="0.25">
      <c r="A257" s="1">
        <v>2026</v>
      </c>
      <c r="B257" s="1">
        <v>1</v>
      </c>
      <c r="C257" s="3">
        <v>46023</v>
      </c>
      <c r="D257" s="3">
        <v>46112</v>
      </c>
      <c r="E257" s="24">
        <f t="shared" si="175"/>
        <v>0</v>
      </c>
      <c r="F257" s="20"/>
      <c r="G257" s="20">
        <f t="shared" si="170"/>
        <v>60000</v>
      </c>
      <c r="H257" s="20">
        <f t="shared" si="171"/>
        <v>0</v>
      </c>
      <c r="I257" s="27">
        <f t="shared" si="163"/>
        <v>0</v>
      </c>
      <c r="J257" s="12">
        <f t="shared" si="176"/>
        <v>0</v>
      </c>
      <c r="K257" s="8"/>
      <c r="L257" s="8">
        <f t="shared" si="177"/>
        <v>3000</v>
      </c>
      <c r="M257" s="8">
        <f t="shared" si="172"/>
        <v>0</v>
      </c>
      <c r="N257" s="77">
        <f t="shared" si="173"/>
        <v>0</v>
      </c>
      <c r="O257" s="78"/>
      <c r="P257" s="16"/>
      <c r="Q257" s="101">
        <f t="shared" si="162"/>
        <v>0</v>
      </c>
      <c r="R257" s="101"/>
      <c r="S257" s="101"/>
      <c r="T257" s="101"/>
    </row>
    <row r="258" spans="1:20" ht="15.75" x14ac:dyDescent="0.25">
      <c r="A258" s="1">
        <v>2026</v>
      </c>
      <c r="B258" s="1">
        <v>2</v>
      </c>
      <c r="C258" s="3">
        <v>46113</v>
      </c>
      <c r="D258" s="3">
        <v>46203</v>
      </c>
      <c r="E258" s="24">
        <f t="shared" si="175"/>
        <v>0</v>
      </c>
      <c r="F258" s="20"/>
      <c r="G258" s="20">
        <f t="shared" si="170"/>
        <v>60000</v>
      </c>
      <c r="H258" s="20">
        <f t="shared" si="171"/>
        <v>0</v>
      </c>
      <c r="I258" s="27">
        <f t="shared" si="163"/>
        <v>0</v>
      </c>
      <c r="J258" s="12">
        <f t="shared" si="176"/>
        <v>0</v>
      </c>
      <c r="K258" s="8"/>
      <c r="L258" s="8">
        <f t="shared" si="177"/>
        <v>3000</v>
      </c>
      <c r="M258" s="8">
        <f t="shared" si="172"/>
        <v>0</v>
      </c>
      <c r="N258" s="77">
        <f t="shared" si="173"/>
        <v>0</v>
      </c>
      <c r="O258" s="78"/>
      <c r="P258" s="16"/>
      <c r="Q258" s="101">
        <f t="shared" si="162"/>
        <v>0</v>
      </c>
      <c r="R258" s="101"/>
      <c r="S258" s="101"/>
      <c r="T258" s="101"/>
    </row>
    <row r="259" spans="1:20" ht="15.75" x14ac:dyDescent="0.25">
      <c r="A259" s="1">
        <v>2026</v>
      </c>
      <c r="B259" s="1">
        <v>3</v>
      </c>
      <c r="C259" s="3">
        <v>46204</v>
      </c>
      <c r="D259" s="3">
        <v>46295</v>
      </c>
      <c r="E259" s="25">
        <v>0</v>
      </c>
      <c r="F259" s="21"/>
      <c r="G259" s="21">
        <f t="shared" si="170"/>
        <v>60000</v>
      </c>
      <c r="H259" s="21">
        <f t="shared" si="171"/>
        <v>0</v>
      </c>
      <c r="I259" s="28">
        <f t="shared" si="163"/>
        <v>0</v>
      </c>
      <c r="J259" s="13">
        <v>0</v>
      </c>
      <c r="K259" s="5"/>
      <c r="L259" s="5">
        <f t="shared" si="177"/>
        <v>3000</v>
      </c>
      <c r="M259" s="5">
        <f t="shared" si="172"/>
        <v>0</v>
      </c>
      <c r="N259" s="19">
        <f t="shared" si="173"/>
        <v>0</v>
      </c>
      <c r="O259" s="76"/>
      <c r="P259" s="4"/>
      <c r="Q259" s="101">
        <f t="shared" si="162"/>
        <v>0</v>
      </c>
      <c r="R259" s="101"/>
      <c r="S259" s="101"/>
      <c r="T259" s="101"/>
    </row>
    <row r="260" spans="1:20" ht="15.75" x14ac:dyDescent="0.25">
      <c r="A260" s="1">
        <v>2026</v>
      </c>
      <c r="B260" s="1">
        <v>4</v>
      </c>
      <c r="C260" s="3">
        <v>46296</v>
      </c>
      <c r="D260" s="3">
        <v>46387</v>
      </c>
      <c r="E260" s="25">
        <v>0</v>
      </c>
      <c r="F260" s="21"/>
      <c r="G260" s="21">
        <f t="shared" si="170"/>
        <v>60000</v>
      </c>
      <c r="H260" s="21">
        <f t="shared" si="171"/>
        <v>0</v>
      </c>
      <c r="I260" s="28">
        <f t="shared" si="163"/>
        <v>0</v>
      </c>
      <c r="J260" s="13">
        <v>0</v>
      </c>
      <c r="K260" s="5"/>
      <c r="L260" s="5">
        <f t="shared" si="177"/>
        <v>3000</v>
      </c>
      <c r="M260" s="5">
        <f t="shared" si="172"/>
        <v>0</v>
      </c>
      <c r="N260" s="19">
        <f t="shared" si="173"/>
        <v>0</v>
      </c>
      <c r="O260" s="17"/>
      <c r="P260" s="4"/>
      <c r="Q260" s="101">
        <f t="shared" si="162"/>
        <v>0</v>
      </c>
      <c r="R260" s="101"/>
      <c r="S260" s="101"/>
      <c r="T260" s="101"/>
    </row>
    <row r="261" spans="1:20" ht="15.75" x14ac:dyDescent="0.25">
      <c r="A261" s="1">
        <v>2027</v>
      </c>
      <c r="B261" s="1">
        <v>1</v>
      </c>
      <c r="C261" s="3">
        <v>46388</v>
      </c>
      <c r="D261" s="3">
        <v>46477</v>
      </c>
      <c r="E261" s="25">
        <v>0</v>
      </c>
      <c r="F261" s="21"/>
      <c r="G261" s="21">
        <f t="shared" si="170"/>
        <v>60000</v>
      </c>
      <c r="H261" s="21">
        <f t="shared" si="171"/>
        <v>0</v>
      </c>
      <c r="I261" s="28">
        <f t="shared" si="163"/>
        <v>0</v>
      </c>
      <c r="J261" s="13">
        <v>0</v>
      </c>
      <c r="K261" s="5"/>
      <c r="L261" s="5">
        <f t="shared" si="177"/>
        <v>3000</v>
      </c>
      <c r="M261" s="5">
        <f t="shared" si="172"/>
        <v>0</v>
      </c>
      <c r="N261" s="19">
        <f t="shared" si="173"/>
        <v>0</v>
      </c>
      <c r="O261" s="17"/>
      <c r="P261" s="4"/>
      <c r="Q261" s="101">
        <f t="shared" si="162"/>
        <v>0</v>
      </c>
      <c r="R261" s="101"/>
      <c r="S261" s="101"/>
      <c r="T261" s="101"/>
    </row>
    <row r="262" spans="1:20" ht="15.75" x14ac:dyDescent="0.25">
      <c r="A262" s="1">
        <v>2027</v>
      </c>
      <c r="B262" s="1">
        <v>2</v>
      </c>
      <c r="C262" s="3">
        <v>46478</v>
      </c>
      <c r="D262" s="3">
        <v>46568</v>
      </c>
      <c r="E262" s="25">
        <v>0</v>
      </c>
      <c r="F262" s="21"/>
      <c r="G262" s="21">
        <f t="shared" si="170"/>
        <v>60000</v>
      </c>
      <c r="H262" s="21">
        <f t="shared" si="171"/>
        <v>0</v>
      </c>
      <c r="I262" s="28">
        <f t="shared" si="163"/>
        <v>0</v>
      </c>
      <c r="J262" s="13">
        <v>0</v>
      </c>
      <c r="K262" s="5"/>
      <c r="L262" s="5">
        <f t="shared" si="177"/>
        <v>3000</v>
      </c>
      <c r="M262" s="5">
        <f t="shared" si="172"/>
        <v>0</v>
      </c>
      <c r="N262" s="19">
        <f t="shared" si="173"/>
        <v>0</v>
      </c>
      <c r="O262" s="17"/>
      <c r="P262" s="4"/>
      <c r="Q262" s="101">
        <f t="shared" si="162"/>
        <v>0</v>
      </c>
      <c r="R262" s="101"/>
      <c r="S262" s="101"/>
      <c r="T262" s="101"/>
    </row>
    <row r="263" spans="1:20" ht="15.75" x14ac:dyDescent="0.25">
      <c r="A263" s="1">
        <v>2027</v>
      </c>
      <c r="B263" s="1">
        <v>3</v>
      </c>
      <c r="C263" s="3">
        <v>46569</v>
      </c>
      <c r="D263" s="3">
        <v>46660</v>
      </c>
      <c r="E263" s="25">
        <v>0</v>
      </c>
      <c r="F263" s="21"/>
      <c r="G263" s="21">
        <f t="shared" si="170"/>
        <v>60000</v>
      </c>
      <c r="H263" s="21">
        <f t="shared" si="171"/>
        <v>0</v>
      </c>
      <c r="I263" s="28">
        <f t="shared" si="163"/>
        <v>0</v>
      </c>
      <c r="J263" s="13">
        <v>0</v>
      </c>
      <c r="K263" s="5"/>
      <c r="L263" s="5">
        <f t="shared" si="177"/>
        <v>3000</v>
      </c>
      <c r="M263" s="5">
        <f t="shared" si="172"/>
        <v>0</v>
      </c>
      <c r="N263" s="19">
        <f t="shared" si="173"/>
        <v>0</v>
      </c>
      <c r="O263" s="17"/>
      <c r="P263" s="4"/>
      <c r="Q263" s="101">
        <f t="shared" si="162"/>
        <v>0</v>
      </c>
      <c r="R263" s="101"/>
      <c r="S263" s="101"/>
      <c r="T263" s="101"/>
    </row>
    <row r="264" spans="1:20" ht="15.75" x14ac:dyDescent="0.25">
      <c r="A264" s="1">
        <v>2027</v>
      </c>
      <c r="B264" s="1">
        <v>4</v>
      </c>
      <c r="C264" s="3">
        <v>46661</v>
      </c>
      <c r="D264" s="3">
        <v>46752</v>
      </c>
      <c r="E264" s="25">
        <v>0</v>
      </c>
      <c r="F264" s="21"/>
      <c r="G264" s="21">
        <f t="shared" si="170"/>
        <v>60000</v>
      </c>
      <c r="H264" s="21">
        <f t="shared" si="171"/>
        <v>0</v>
      </c>
      <c r="I264" s="28">
        <f t="shared" si="163"/>
        <v>0</v>
      </c>
      <c r="J264" s="13">
        <v>0</v>
      </c>
      <c r="K264" s="5"/>
      <c r="L264" s="5">
        <f t="shared" si="177"/>
        <v>3000</v>
      </c>
      <c r="M264" s="5">
        <f t="shared" si="172"/>
        <v>0</v>
      </c>
      <c r="N264" s="19">
        <f t="shared" si="173"/>
        <v>0</v>
      </c>
      <c r="O264" s="17"/>
      <c r="P264" s="4"/>
      <c r="Q264" s="101">
        <f t="shared" si="162"/>
        <v>0</v>
      </c>
      <c r="R264" s="101"/>
      <c r="S264" s="101"/>
      <c r="T264" s="101"/>
    </row>
    <row r="265" spans="1:20" ht="15.75" x14ac:dyDescent="0.25">
      <c r="A265" s="1">
        <v>2028</v>
      </c>
      <c r="B265" s="1">
        <v>1</v>
      </c>
      <c r="C265" s="3">
        <v>46753</v>
      </c>
      <c r="D265" s="3">
        <v>46843</v>
      </c>
      <c r="E265" s="25">
        <v>0</v>
      </c>
      <c r="F265" s="21"/>
      <c r="G265" s="21">
        <f t="shared" si="170"/>
        <v>60000</v>
      </c>
      <c r="H265" s="21">
        <f t="shared" si="171"/>
        <v>0</v>
      </c>
      <c r="I265" s="28">
        <f>H265/G265</f>
        <v>0</v>
      </c>
      <c r="J265" s="13">
        <v>0</v>
      </c>
      <c r="K265" s="5"/>
      <c r="L265" s="5">
        <f t="shared" si="177"/>
        <v>3000</v>
      </c>
      <c r="M265" s="5">
        <f t="shared" si="172"/>
        <v>0</v>
      </c>
      <c r="N265" s="19">
        <f t="shared" si="173"/>
        <v>0</v>
      </c>
      <c r="O265" s="17"/>
      <c r="P265" s="4"/>
      <c r="Q265" s="101">
        <f t="shared" si="162"/>
        <v>0</v>
      </c>
      <c r="R265" s="101"/>
      <c r="S265" s="101"/>
      <c r="T265" s="101"/>
    </row>
    <row r="266" spans="1:20" ht="15.75" x14ac:dyDescent="0.25">
      <c r="A266" s="1">
        <v>2028</v>
      </c>
      <c r="B266" s="1">
        <v>2</v>
      </c>
      <c r="C266" s="3">
        <v>46844</v>
      </c>
      <c r="D266" s="3">
        <v>46934</v>
      </c>
      <c r="E266" s="25">
        <v>0</v>
      </c>
      <c r="F266" s="21"/>
      <c r="G266" s="21">
        <f t="shared" si="170"/>
        <v>60000</v>
      </c>
      <c r="H266" s="21">
        <f t="shared" si="171"/>
        <v>0</v>
      </c>
      <c r="I266" s="28">
        <f t="shared" ref="I266:I267" si="178">H266/G266</f>
        <v>0</v>
      </c>
      <c r="J266" s="13">
        <v>0</v>
      </c>
      <c r="K266" s="5"/>
      <c r="L266" s="5">
        <f t="shared" si="177"/>
        <v>3000</v>
      </c>
      <c r="M266" s="5">
        <f t="shared" si="172"/>
        <v>0</v>
      </c>
      <c r="N266" s="19">
        <f t="shared" si="173"/>
        <v>0</v>
      </c>
      <c r="O266" s="17"/>
      <c r="P266" s="4"/>
      <c r="Q266" s="101">
        <f t="shared" si="162"/>
        <v>0</v>
      </c>
      <c r="R266" s="101"/>
      <c r="S266" s="101"/>
      <c r="T266" s="101"/>
    </row>
    <row r="267" spans="1:20" ht="15.75" x14ac:dyDescent="0.25">
      <c r="A267" s="1">
        <v>2028</v>
      </c>
      <c r="B267" s="1">
        <v>3</v>
      </c>
      <c r="C267" s="3">
        <v>46935</v>
      </c>
      <c r="D267" s="3">
        <v>47026</v>
      </c>
      <c r="E267" s="25">
        <v>0</v>
      </c>
      <c r="F267" s="21"/>
      <c r="G267" s="21">
        <f t="shared" si="170"/>
        <v>60000</v>
      </c>
      <c r="H267" s="21">
        <f>SUM(H266+F267)</f>
        <v>0</v>
      </c>
      <c r="I267" s="28">
        <f t="shared" si="178"/>
        <v>0</v>
      </c>
      <c r="J267" s="13">
        <v>0</v>
      </c>
      <c r="K267" s="18"/>
      <c r="L267" s="18">
        <f t="shared" si="177"/>
        <v>3000</v>
      </c>
      <c r="M267" s="18">
        <f t="shared" si="172"/>
        <v>0</v>
      </c>
      <c r="N267" s="19">
        <f t="shared" si="173"/>
        <v>0</v>
      </c>
      <c r="O267" s="17"/>
      <c r="P267" s="4"/>
      <c r="Q267" s="101">
        <f t="shared" si="162"/>
        <v>0</v>
      </c>
      <c r="R267" s="101"/>
      <c r="S267" s="101"/>
      <c r="T267" s="101"/>
    </row>
    <row r="268" spans="1:20" ht="15.75" thickBot="1" x14ac:dyDescent="0.3">
      <c r="A268" s="40" t="s">
        <v>12</v>
      </c>
      <c r="B268" s="40"/>
      <c r="C268" s="40"/>
      <c r="D268" s="41"/>
      <c r="E268" s="42">
        <v>60000</v>
      </c>
      <c r="F268" s="38">
        <f>SUM(F244:F267)</f>
        <v>0</v>
      </c>
      <c r="G268" s="38">
        <f>G267</f>
        <v>60000</v>
      </c>
      <c r="H268" s="39">
        <f>H267</f>
        <v>0</v>
      </c>
      <c r="I268" s="49">
        <f>H268/G268</f>
        <v>0</v>
      </c>
      <c r="J268" s="43">
        <v>3000</v>
      </c>
      <c r="K268" s="50">
        <f>SUM(K244:K267)</f>
        <v>0</v>
      </c>
      <c r="L268" s="44">
        <f>L267</f>
        <v>3000</v>
      </c>
      <c r="M268" s="45">
        <f>M267</f>
        <v>0</v>
      </c>
      <c r="N268" s="46">
        <f>M268/L268</f>
        <v>0</v>
      </c>
      <c r="O268" s="47">
        <f>SUM(O244:O267)</f>
        <v>1</v>
      </c>
      <c r="P268" s="47">
        <f>SUM(P244:P267)</f>
        <v>0</v>
      </c>
      <c r="Q268" s="101">
        <f t="shared" si="162"/>
        <v>1</v>
      </c>
      <c r="R268" s="101">
        <f t="shared" ref="R268" si="179">P268</f>
        <v>0</v>
      </c>
      <c r="S268" s="101">
        <f>SUM(S244:S267)</f>
        <v>2328</v>
      </c>
      <c r="T268" s="101">
        <f>SUM(T244:T267)</f>
        <v>0</v>
      </c>
    </row>
    <row r="269" spans="1:20" ht="15.75" thickTop="1" x14ac:dyDescent="0.25"/>
    <row r="271" spans="1:20" x14ac:dyDescent="0.25">
      <c r="A271" s="190" t="s">
        <v>124</v>
      </c>
      <c r="B271" s="190"/>
      <c r="C271" s="190"/>
      <c r="D271" s="190"/>
      <c r="E271" s="190"/>
      <c r="F271" s="190"/>
      <c r="G271" s="190"/>
      <c r="H271" s="190"/>
      <c r="I271" s="190"/>
      <c r="J271" s="190"/>
      <c r="K271" s="190"/>
      <c r="L271" s="190"/>
      <c r="M271" s="190"/>
      <c r="N271" s="190"/>
      <c r="O271" s="190"/>
      <c r="P271" s="190"/>
      <c r="Q271" s="190"/>
      <c r="R271" s="190"/>
      <c r="S271" s="190"/>
      <c r="T271" s="190"/>
    </row>
    <row r="272" spans="1:20" ht="15.75" thickBot="1" x14ac:dyDescent="0.3">
      <c r="A272" s="170" t="s">
        <v>0</v>
      </c>
      <c r="B272" s="171"/>
      <c r="C272" s="171"/>
      <c r="D272" s="171"/>
      <c r="E272" s="172" t="s">
        <v>109</v>
      </c>
      <c r="F272" s="172"/>
      <c r="G272" s="172"/>
      <c r="H272" s="172"/>
      <c r="I272" s="173"/>
      <c r="J272" s="174" t="s">
        <v>110</v>
      </c>
      <c r="K272" s="175"/>
      <c r="L272" s="175"/>
      <c r="M272" s="175"/>
      <c r="N272" s="176"/>
      <c r="O272" s="14"/>
      <c r="P272" s="7"/>
      <c r="Q272" s="185" t="s">
        <v>77</v>
      </c>
      <c r="R272" s="185"/>
      <c r="S272" s="185"/>
      <c r="T272" s="185"/>
    </row>
    <row r="273" spans="1:20" ht="120.75" thickTop="1" x14ac:dyDescent="0.25">
      <c r="A273" s="9" t="s">
        <v>1</v>
      </c>
      <c r="B273" s="9" t="s">
        <v>2</v>
      </c>
      <c r="C273" s="9" t="s">
        <v>3</v>
      </c>
      <c r="D273" s="11" t="s">
        <v>9</v>
      </c>
      <c r="E273" s="29" t="s">
        <v>4</v>
      </c>
      <c r="F273" s="23" t="s">
        <v>6</v>
      </c>
      <c r="G273" s="23" t="s">
        <v>5</v>
      </c>
      <c r="H273" s="23" t="s">
        <v>7</v>
      </c>
      <c r="I273" s="26" t="s">
        <v>8</v>
      </c>
      <c r="J273" s="29" t="s">
        <v>4</v>
      </c>
      <c r="K273" s="30" t="s">
        <v>6</v>
      </c>
      <c r="L273" s="30" t="s">
        <v>5</v>
      </c>
      <c r="M273" s="30" t="s">
        <v>7</v>
      </c>
      <c r="N273" s="31" t="s">
        <v>8</v>
      </c>
      <c r="O273" s="113" t="s">
        <v>103</v>
      </c>
      <c r="P273" s="113" t="s">
        <v>104</v>
      </c>
      <c r="Q273" s="113" t="s">
        <v>105</v>
      </c>
      <c r="R273" s="113" t="s">
        <v>106</v>
      </c>
      <c r="S273" s="113" t="s">
        <v>107</v>
      </c>
      <c r="T273" s="113" t="s">
        <v>108</v>
      </c>
    </row>
    <row r="274" spans="1:20" ht="15.75" x14ac:dyDescent="0.25">
      <c r="A274" s="68">
        <v>2022</v>
      </c>
      <c r="B274" s="68">
        <v>4</v>
      </c>
      <c r="C274" s="69">
        <v>44835</v>
      </c>
      <c r="D274" s="69">
        <v>44926</v>
      </c>
      <c r="E274" s="70"/>
      <c r="F274" s="70"/>
      <c r="G274" s="70"/>
      <c r="H274" s="70"/>
      <c r="I274" s="71"/>
      <c r="J274" s="70"/>
      <c r="K274" s="70"/>
      <c r="L274" s="70"/>
      <c r="M274" s="70"/>
      <c r="N274" s="71"/>
      <c r="O274" s="72"/>
      <c r="P274" s="73"/>
      <c r="Q274" s="102"/>
      <c r="R274" s="102"/>
      <c r="S274" s="102"/>
      <c r="T274" s="102"/>
    </row>
    <row r="275" spans="1:20" ht="15.75" x14ac:dyDescent="0.25">
      <c r="A275" s="68">
        <v>2023</v>
      </c>
      <c r="B275" s="68">
        <v>1</v>
      </c>
      <c r="C275" s="69">
        <v>44927</v>
      </c>
      <c r="D275" s="69">
        <v>45016</v>
      </c>
      <c r="E275" s="70"/>
      <c r="F275" s="70"/>
      <c r="G275" s="70"/>
      <c r="H275" s="70"/>
      <c r="I275" s="71"/>
      <c r="J275" s="70"/>
      <c r="K275" s="70"/>
      <c r="L275" s="70"/>
      <c r="M275" s="70"/>
      <c r="N275" s="71"/>
      <c r="O275" s="72"/>
      <c r="P275" s="73"/>
      <c r="Q275" s="102"/>
      <c r="R275" s="102"/>
      <c r="S275" s="102"/>
      <c r="T275" s="102"/>
    </row>
    <row r="276" spans="1:20" ht="15.75" x14ac:dyDescent="0.25">
      <c r="A276" s="115">
        <v>2023</v>
      </c>
      <c r="B276" s="115">
        <v>2</v>
      </c>
      <c r="C276" s="116">
        <v>45017</v>
      </c>
      <c r="D276" s="116">
        <v>45107</v>
      </c>
      <c r="E276" s="126">
        <v>0</v>
      </c>
      <c r="F276" s="118">
        <v>0</v>
      </c>
      <c r="G276" s="118">
        <f>E276</f>
        <v>0</v>
      </c>
      <c r="H276" s="118">
        <f>SUM(F276+0)</f>
        <v>0</v>
      </c>
      <c r="I276" s="127"/>
      <c r="J276" s="128">
        <v>0</v>
      </c>
      <c r="K276" s="129">
        <v>0</v>
      </c>
      <c r="L276" s="130">
        <f>J276</f>
        <v>0</v>
      </c>
      <c r="M276" s="129">
        <f>SUM(K276+0)</f>
        <v>0</v>
      </c>
      <c r="N276" s="131">
        <v>0</v>
      </c>
      <c r="O276" s="135"/>
      <c r="P276" s="133"/>
      <c r="Q276" s="114"/>
      <c r="R276" s="114"/>
      <c r="S276" s="114"/>
      <c r="T276" s="114"/>
    </row>
    <row r="277" spans="1:20" ht="15.75" x14ac:dyDescent="0.25">
      <c r="A277" s="68">
        <v>2023</v>
      </c>
      <c r="B277" s="68">
        <v>3</v>
      </c>
      <c r="C277" s="69">
        <v>45108</v>
      </c>
      <c r="D277" s="69">
        <v>45199</v>
      </c>
      <c r="E277" s="79"/>
      <c r="F277" s="80"/>
      <c r="G277" s="80">
        <f t="shared" ref="G277:G278" si="180">G276+E277</f>
        <v>0</v>
      </c>
      <c r="H277" s="80">
        <f t="shared" ref="H277:H281" si="181">SUM(H276+F277)</f>
        <v>0</v>
      </c>
      <c r="I277" s="81">
        <v>0</v>
      </c>
      <c r="J277" s="82"/>
      <c r="K277" s="83"/>
      <c r="L277" s="83">
        <f>L276+J277</f>
        <v>0</v>
      </c>
      <c r="M277" s="83">
        <f>SUM(M276+K277)</f>
        <v>0</v>
      </c>
      <c r="N277" s="158">
        <v>0</v>
      </c>
      <c r="O277" s="159">
        <v>0</v>
      </c>
      <c r="P277" s="72">
        <v>0</v>
      </c>
      <c r="Q277" s="102">
        <f t="shared" ref="Q277:Q298" si="182">O277</f>
        <v>0</v>
      </c>
      <c r="R277" s="102">
        <v>0</v>
      </c>
      <c r="S277" s="102">
        <v>0</v>
      </c>
      <c r="T277" s="102">
        <v>0</v>
      </c>
    </row>
    <row r="278" spans="1:20" ht="15.75" x14ac:dyDescent="0.25">
      <c r="A278" s="68">
        <v>2023</v>
      </c>
      <c r="B278" s="68">
        <v>4</v>
      </c>
      <c r="C278" s="69">
        <v>45200</v>
      </c>
      <c r="D278" s="69">
        <v>45291</v>
      </c>
      <c r="E278" s="79">
        <f>$E$298/8</f>
        <v>12125</v>
      </c>
      <c r="F278" s="80">
        <v>0</v>
      </c>
      <c r="G278" s="80">
        <f t="shared" si="180"/>
        <v>12125</v>
      </c>
      <c r="H278" s="80">
        <f t="shared" si="181"/>
        <v>0</v>
      </c>
      <c r="I278" s="81">
        <f t="shared" ref="I278:I294" si="183">H278/G278</f>
        <v>0</v>
      </c>
      <c r="J278" s="82">
        <f>$J$298/8</f>
        <v>375</v>
      </c>
      <c r="K278" s="83">
        <v>0</v>
      </c>
      <c r="L278" s="83">
        <f t="shared" ref="L278:L281" si="184">L277+J278</f>
        <v>375</v>
      </c>
      <c r="M278" s="83">
        <f t="shared" ref="M278:M280" si="185">SUM(M277+K278)</f>
        <v>0</v>
      </c>
      <c r="N278" s="158">
        <f t="shared" ref="N278:N281" si="186">M278/L278</f>
        <v>0</v>
      </c>
      <c r="O278" s="159">
        <v>0</v>
      </c>
      <c r="P278" s="72">
        <v>0</v>
      </c>
      <c r="Q278" s="102">
        <v>0</v>
      </c>
      <c r="R278" s="102">
        <v>0</v>
      </c>
      <c r="S278" s="102">
        <v>0</v>
      </c>
      <c r="T278" s="102">
        <v>0</v>
      </c>
    </row>
    <row r="279" spans="1:20" ht="15.75" x14ac:dyDescent="0.25">
      <c r="A279" s="68">
        <v>2024</v>
      </c>
      <c r="B279" s="68">
        <v>1</v>
      </c>
      <c r="C279" s="69">
        <v>45292</v>
      </c>
      <c r="D279" s="69">
        <v>45382</v>
      </c>
      <c r="E279" s="79">
        <f t="shared" ref="E279:E285" si="187">$E$298/8</f>
        <v>12125</v>
      </c>
      <c r="F279" s="80">
        <v>0</v>
      </c>
      <c r="G279" s="80">
        <f>G278+E279</f>
        <v>24250</v>
      </c>
      <c r="H279" s="80">
        <f t="shared" si="181"/>
        <v>0</v>
      </c>
      <c r="I279" s="81">
        <f t="shared" si="183"/>
        <v>0</v>
      </c>
      <c r="J279" s="82">
        <f t="shared" ref="J279:J285" si="188">$J$298/8</f>
        <v>375</v>
      </c>
      <c r="K279" s="83">
        <v>0</v>
      </c>
      <c r="L279" s="83">
        <f t="shared" si="184"/>
        <v>750</v>
      </c>
      <c r="M279" s="83">
        <f t="shared" si="185"/>
        <v>0</v>
      </c>
      <c r="N279" s="158">
        <f t="shared" si="186"/>
        <v>0</v>
      </c>
      <c r="O279" s="159">
        <v>0</v>
      </c>
      <c r="P279" s="72">
        <v>0</v>
      </c>
      <c r="Q279" s="102">
        <f t="shared" si="182"/>
        <v>0</v>
      </c>
      <c r="R279" s="102">
        <v>0</v>
      </c>
      <c r="S279" s="102">
        <v>0</v>
      </c>
      <c r="T279" s="102">
        <v>0</v>
      </c>
    </row>
    <row r="280" spans="1:20" ht="15.75" x14ac:dyDescent="0.25">
      <c r="A280" s="68">
        <v>2024</v>
      </c>
      <c r="B280" s="68">
        <v>2</v>
      </c>
      <c r="C280" s="69">
        <v>45383</v>
      </c>
      <c r="D280" s="69">
        <v>45473</v>
      </c>
      <c r="E280" s="79">
        <f t="shared" si="187"/>
        <v>12125</v>
      </c>
      <c r="F280" s="80">
        <v>0</v>
      </c>
      <c r="G280" s="80">
        <f t="shared" ref="G280:G281" si="189">G279+E280</f>
        <v>36375</v>
      </c>
      <c r="H280" s="80">
        <f t="shared" si="181"/>
        <v>0</v>
      </c>
      <c r="I280" s="81">
        <f t="shared" si="183"/>
        <v>0</v>
      </c>
      <c r="J280" s="82">
        <f t="shared" si="188"/>
        <v>375</v>
      </c>
      <c r="K280" s="83">
        <v>0</v>
      </c>
      <c r="L280" s="83">
        <f t="shared" si="184"/>
        <v>1125</v>
      </c>
      <c r="M280" s="83">
        <f t="shared" si="185"/>
        <v>0</v>
      </c>
      <c r="N280" s="158">
        <f t="shared" si="186"/>
        <v>0</v>
      </c>
      <c r="O280" s="159">
        <v>0</v>
      </c>
      <c r="P280" s="72">
        <v>0</v>
      </c>
      <c r="Q280" s="102">
        <f t="shared" si="182"/>
        <v>0</v>
      </c>
      <c r="R280" s="102">
        <v>0</v>
      </c>
      <c r="S280" s="102">
        <v>0</v>
      </c>
      <c r="T280" s="102">
        <v>0</v>
      </c>
    </row>
    <row r="281" spans="1:20" ht="15.75" x14ac:dyDescent="0.25">
      <c r="A281" s="68">
        <v>2024</v>
      </c>
      <c r="B281" s="68">
        <v>3</v>
      </c>
      <c r="C281" s="69">
        <v>45474</v>
      </c>
      <c r="D281" s="69">
        <v>45565</v>
      </c>
      <c r="E281" s="79">
        <f t="shared" si="187"/>
        <v>12125</v>
      </c>
      <c r="F281" s="80">
        <v>0</v>
      </c>
      <c r="G281" s="80">
        <f t="shared" si="189"/>
        <v>48500</v>
      </c>
      <c r="H281" s="80">
        <f t="shared" si="181"/>
        <v>0</v>
      </c>
      <c r="I281" s="81">
        <f t="shared" si="183"/>
        <v>0</v>
      </c>
      <c r="J281" s="82">
        <f t="shared" si="188"/>
        <v>375</v>
      </c>
      <c r="K281" s="83">
        <v>0</v>
      </c>
      <c r="L281" s="83">
        <f t="shared" si="184"/>
        <v>1500</v>
      </c>
      <c r="M281" s="83">
        <f>SUM(M280+K281)</f>
        <v>0</v>
      </c>
      <c r="N281" s="158">
        <f t="shared" si="186"/>
        <v>0</v>
      </c>
      <c r="O281" s="159">
        <v>0</v>
      </c>
      <c r="P281" s="72">
        <v>0</v>
      </c>
      <c r="Q281" s="102">
        <f t="shared" si="182"/>
        <v>0</v>
      </c>
      <c r="R281" s="102">
        <v>0</v>
      </c>
      <c r="S281" s="102">
        <v>0</v>
      </c>
      <c r="T281" s="102">
        <v>0</v>
      </c>
    </row>
    <row r="282" spans="1:20" ht="15.75" x14ac:dyDescent="0.25">
      <c r="A282" s="1">
        <v>2024</v>
      </c>
      <c r="B282" s="1">
        <v>4</v>
      </c>
      <c r="C282" s="3">
        <v>45566</v>
      </c>
      <c r="D282" s="3">
        <v>45657</v>
      </c>
      <c r="E282" s="24">
        <f t="shared" si="187"/>
        <v>12125</v>
      </c>
      <c r="F282" s="20"/>
      <c r="G282" s="20">
        <f>G281+E282</f>
        <v>60625</v>
      </c>
      <c r="H282" s="20">
        <f>SUM(H281+F282)</f>
        <v>0</v>
      </c>
      <c r="I282" s="27">
        <f t="shared" si="183"/>
        <v>0</v>
      </c>
      <c r="J282" s="12">
        <f t="shared" si="188"/>
        <v>375</v>
      </c>
      <c r="K282" s="8"/>
      <c r="L282" s="8">
        <f>L281+J282</f>
        <v>1875</v>
      </c>
      <c r="M282" s="8">
        <f>SUM(M281+K282)</f>
        <v>0</v>
      </c>
      <c r="N282" s="77">
        <f>M282/L282</f>
        <v>0</v>
      </c>
      <c r="O282" s="78">
        <v>0</v>
      </c>
      <c r="P282" s="16"/>
      <c r="Q282" s="101">
        <f t="shared" si="182"/>
        <v>0</v>
      </c>
      <c r="R282" s="101"/>
      <c r="S282" s="101">
        <v>0</v>
      </c>
      <c r="T282" s="101"/>
    </row>
    <row r="283" spans="1:20" ht="15.75" x14ac:dyDescent="0.25">
      <c r="A283" s="1">
        <v>2025</v>
      </c>
      <c r="B283" s="1">
        <v>1</v>
      </c>
      <c r="C283" s="3">
        <v>45658</v>
      </c>
      <c r="D283" s="3">
        <v>45747</v>
      </c>
      <c r="E283" s="24">
        <f t="shared" si="187"/>
        <v>12125</v>
      </c>
      <c r="F283" s="20"/>
      <c r="G283" s="20">
        <f t="shared" ref="G283:G297" si="190">G282+E283</f>
        <v>72750</v>
      </c>
      <c r="H283" s="20">
        <f t="shared" ref="H283:H296" si="191">SUM(H282+F283)</f>
        <v>0</v>
      </c>
      <c r="I283" s="27">
        <f t="shared" si="183"/>
        <v>0</v>
      </c>
      <c r="J283" s="12">
        <f t="shared" si="188"/>
        <v>375</v>
      </c>
      <c r="K283" s="8"/>
      <c r="L283" s="8">
        <f>L282+J283</f>
        <v>2250</v>
      </c>
      <c r="M283" s="8">
        <f t="shared" ref="M283:M297" si="192">SUM(M282+K283)</f>
        <v>0</v>
      </c>
      <c r="N283" s="77">
        <f t="shared" ref="N283:N297" si="193">M283/L283</f>
        <v>0</v>
      </c>
      <c r="O283" s="78">
        <v>0</v>
      </c>
      <c r="P283" s="16"/>
      <c r="Q283" s="101">
        <f t="shared" si="182"/>
        <v>0</v>
      </c>
      <c r="R283" s="101"/>
      <c r="S283" s="101">
        <v>0</v>
      </c>
      <c r="T283" s="101"/>
    </row>
    <row r="284" spans="1:20" ht="15.75" x14ac:dyDescent="0.25">
      <c r="A284" s="1">
        <v>2025</v>
      </c>
      <c r="B284" s="1">
        <v>2</v>
      </c>
      <c r="C284" s="3">
        <v>45748</v>
      </c>
      <c r="D284" s="3">
        <v>45838</v>
      </c>
      <c r="E284" s="24">
        <f t="shared" si="187"/>
        <v>12125</v>
      </c>
      <c r="F284" s="20"/>
      <c r="G284" s="20">
        <f t="shared" si="190"/>
        <v>84875</v>
      </c>
      <c r="H284" s="20">
        <f t="shared" si="191"/>
        <v>0</v>
      </c>
      <c r="I284" s="27">
        <f t="shared" si="183"/>
        <v>0</v>
      </c>
      <c r="J284" s="12">
        <f t="shared" si="188"/>
        <v>375</v>
      </c>
      <c r="K284" s="8"/>
      <c r="L284" s="8">
        <f t="shared" ref="L284" si="194">L283+J284</f>
        <v>2625</v>
      </c>
      <c r="M284" s="8">
        <f t="shared" si="192"/>
        <v>0</v>
      </c>
      <c r="N284" s="77">
        <f t="shared" si="193"/>
        <v>0</v>
      </c>
      <c r="O284" s="78">
        <v>0</v>
      </c>
      <c r="P284" s="16"/>
      <c r="Q284" s="101">
        <f t="shared" si="182"/>
        <v>0</v>
      </c>
      <c r="R284" s="101"/>
      <c r="S284" s="101">
        <v>0</v>
      </c>
      <c r="T284" s="101"/>
    </row>
    <row r="285" spans="1:20" ht="15.75" x14ac:dyDescent="0.25">
      <c r="A285" s="1">
        <v>2025</v>
      </c>
      <c r="B285" s="1">
        <v>3</v>
      </c>
      <c r="C285" s="3">
        <v>45839</v>
      </c>
      <c r="D285" s="3">
        <v>45930</v>
      </c>
      <c r="E285" s="24">
        <f t="shared" si="187"/>
        <v>12125</v>
      </c>
      <c r="F285" s="20"/>
      <c r="G285" s="20">
        <f t="shared" si="190"/>
        <v>97000</v>
      </c>
      <c r="H285" s="20">
        <f t="shared" si="191"/>
        <v>0</v>
      </c>
      <c r="I285" s="27">
        <f t="shared" si="183"/>
        <v>0</v>
      </c>
      <c r="J285" s="12">
        <f t="shared" si="188"/>
        <v>375</v>
      </c>
      <c r="K285" s="8"/>
      <c r="L285" s="8">
        <f>L284+J285</f>
        <v>3000</v>
      </c>
      <c r="M285" s="8">
        <f t="shared" si="192"/>
        <v>0</v>
      </c>
      <c r="N285" s="77">
        <f t="shared" si="193"/>
        <v>0</v>
      </c>
      <c r="O285" s="78">
        <v>1</v>
      </c>
      <c r="P285" s="16"/>
      <c r="Q285" s="101">
        <f t="shared" si="182"/>
        <v>1</v>
      </c>
      <c r="R285" s="101"/>
      <c r="S285" s="101">
        <v>980</v>
      </c>
      <c r="T285" s="101"/>
    </row>
    <row r="286" spans="1:20" ht="15.75" x14ac:dyDescent="0.25">
      <c r="A286" s="1">
        <v>2025</v>
      </c>
      <c r="B286" s="1">
        <v>4</v>
      </c>
      <c r="C286" s="3">
        <v>45931</v>
      </c>
      <c r="D286" s="3">
        <v>46022</v>
      </c>
      <c r="E286" s="24">
        <f t="shared" ref="E286:E288" si="195">$E$21/11</f>
        <v>0</v>
      </c>
      <c r="F286" s="20"/>
      <c r="G286" s="20">
        <f t="shared" si="190"/>
        <v>97000</v>
      </c>
      <c r="H286" s="20">
        <f t="shared" si="191"/>
        <v>0</v>
      </c>
      <c r="I286" s="27">
        <f t="shared" si="183"/>
        <v>0</v>
      </c>
      <c r="J286" s="12">
        <f t="shared" ref="J286:J288" si="196">$J$21/11</f>
        <v>0</v>
      </c>
      <c r="K286" s="8"/>
      <c r="L286" s="8">
        <f t="shared" ref="L286:L297" si="197">L285+J286</f>
        <v>3000</v>
      </c>
      <c r="M286" s="8">
        <f t="shared" si="192"/>
        <v>0</v>
      </c>
      <c r="N286" s="77">
        <f t="shared" si="193"/>
        <v>0</v>
      </c>
      <c r="O286" s="78"/>
      <c r="P286" s="16"/>
      <c r="Q286" s="101">
        <f t="shared" si="182"/>
        <v>0</v>
      </c>
      <c r="R286" s="101"/>
      <c r="S286" s="101"/>
      <c r="T286" s="101"/>
    </row>
    <row r="287" spans="1:20" ht="15.75" x14ac:dyDescent="0.25">
      <c r="A287" s="1">
        <v>2026</v>
      </c>
      <c r="B287" s="1">
        <v>1</v>
      </c>
      <c r="C287" s="3">
        <v>46023</v>
      </c>
      <c r="D287" s="3">
        <v>46112</v>
      </c>
      <c r="E287" s="24">
        <f t="shared" si="195"/>
        <v>0</v>
      </c>
      <c r="F287" s="20"/>
      <c r="G287" s="20">
        <f t="shared" si="190"/>
        <v>97000</v>
      </c>
      <c r="H287" s="20">
        <f t="shared" si="191"/>
        <v>0</v>
      </c>
      <c r="I287" s="27">
        <f t="shared" si="183"/>
        <v>0</v>
      </c>
      <c r="J287" s="12">
        <f t="shared" si="196"/>
        <v>0</v>
      </c>
      <c r="K287" s="8"/>
      <c r="L287" s="8">
        <f t="shared" si="197"/>
        <v>3000</v>
      </c>
      <c r="M287" s="8">
        <f t="shared" si="192"/>
        <v>0</v>
      </c>
      <c r="N287" s="77">
        <f t="shared" si="193"/>
        <v>0</v>
      </c>
      <c r="O287" s="78"/>
      <c r="P287" s="16"/>
      <c r="Q287" s="101">
        <f t="shared" si="182"/>
        <v>0</v>
      </c>
      <c r="R287" s="101"/>
      <c r="S287" s="101"/>
      <c r="T287" s="101"/>
    </row>
    <row r="288" spans="1:20" ht="15.75" x14ac:dyDescent="0.25">
      <c r="A288" s="1">
        <v>2026</v>
      </c>
      <c r="B288" s="1">
        <v>2</v>
      </c>
      <c r="C288" s="3">
        <v>46113</v>
      </c>
      <c r="D288" s="3">
        <v>46203</v>
      </c>
      <c r="E288" s="24">
        <f t="shared" si="195"/>
        <v>0</v>
      </c>
      <c r="F288" s="20"/>
      <c r="G288" s="20">
        <f t="shared" si="190"/>
        <v>97000</v>
      </c>
      <c r="H288" s="20">
        <f t="shared" si="191"/>
        <v>0</v>
      </c>
      <c r="I288" s="27">
        <f t="shared" si="183"/>
        <v>0</v>
      </c>
      <c r="J288" s="12">
        <f t="shared" si="196"/>
        <v>0</v>
      </c>
      <c r="K288" s="8"/>
      <c r="L288" s="8">
        <f t="shared" si="197"/>
        <v>3000</v>
      </c>
      <c r="M288" s="8">
        <f t="shared" si="192"/>
        <v>0</v>
      </c>
      <c r="N288" s="77">
        <f t="shared" si="193"/>
        <v>0</v>
      </c>
      <c r="O288" s="78"/>
      <c r="P288" s="16"/>
      <c r="Q288" s="101">
        <f t="shared" si="182"/>
        <v>0</v>
      </c>
      <c r="R288" s="101"/>
      <c r="S288" s="101"/>
      <c r="T288" s="101"/>
    </row>
    <row r="289" spans="1:20" ht="15.75" x14ac:dyDescent="0.25">
      <c r="A289" s="1">
        <v>2026</v>
      </c>
      <c r="B289" s="1">
        <v>3</v>
      </c>
      <c r="C289" s="3">
        <v>46204</v>
      </c>
      <c r="D289" s="3">
        <v>46295</v>
      </c>
      <c r="E289" s="25">
        <v>0</v>
      </c>
      <c r="F289" s="21"/>
      <c r="G289" s="21">
        <f t="shared" si="190"/>
        <v>97000</v>
      </c>
      <c r="H289" s="21">
        <f t="shared" si="191"/>
        <v>0</v>
      </c>
      <c r="I289" s="28">
        <f t="shared" si="183"/>
        <v>0</v>
      </c>
      <c r="J289" s="13">
        <v>0</v>
      </c>
      <c r="K289" s="5"/>
      <c r="L289" s="5">
        <f t="shared" si="197"/>
        <v>3000</v>
      </c>
      <c r="M289" s="5">
        <f t="shared" si="192"/>
        <v>0</v>
      </c>
      <c r="N289" s="19">
        <f t="shared" si="193"/>
        <v>0</v>
      </c>
      <c r="O289" s="76"/>
      <c r="P289" s="4"/>
      <c r="Q289" s="101">
        <f t="shared" si="182"/>
        <v>0</v>
      </c>
      <c r="R289" s="101"/>
      <c r="S289" s="101"/>
      <c r="T289" s="101"/>
    </row>
    <row r="290" spans="1:20" ht="15.75" x14ac:dyDescent="0.25">
      <c r="A290" s="1">
        <v>2026</v>
      </c>
      <c r="B290" s="1">
        <v>4</v>
      </c>
      <c r="C290" s="3">
        <v>46296</v>
      </c>
      <c r="D290" s="3">
        <v>46387</v>
      </c>
      <c r="E290" s="25">
        <v>0</v>
      </c>
      <c r="F290" s="21"/>
      <c r="G290" s="21">
        <f t="shared" si="190"/>
        <v>97000</v>
      </c>
      <c r="H290" s="21">
        <f t="shared" si="191"/>
        <v>0</v>
      </c>
      <c r="I290" s="28">
        <f t="shared" si="183"/>
        <v>0</v>
      </c>
      <c r="J290" s="13">
        <v>0</v>
      </c>
      <c r="K290" s="5"/>
      <c r="L290" s="5">
        <f t="shared" si="197"/>
        <v>3000</v>
      </c>
      <c r="M290" s="5">
        <f t="shared" si="192"/>
        <v>0</v>
      </c>
      <c r="N290" s="19">
        <f t="shared" si="193"/>
        <v>0</v>
      </c>
      <c r="O290" s="17"/>
      <c r="P290" s="4"/>
      <c r="Q290" s="101">
        <f t="shared" si="182"/>
        <v>0</v>
      </c>
      <c r="R290" s="101"/>
      <c r="S290" s="101"/>
      <c r="T290" s="101"/>
    </row>
    <row r="291" spans="1:20" ht="15.75" x14ac:dyDescent="0.25">
      <c r="A291" s="1">
        <v>2027</v>
      </c>
      <c r="B291" s="1">
        <v>1</v>
      </c>
      <c r="C291" s="3">
        <v>46388</v>
      </c>
      <c r="D291" s="3">
        <v>46477</v>
      </c>
      <c r="E291" s="25">
        <v>0</v>
      </c>
      <c r="F291" s="21"/>
      <c r="G291" s="21">
        <f t="shared" si="190"/>
        <v>97000</v>
      </c>
      <c r="H291" s="21">
        <f t="shared" si="191"/>
        <v>0</v>
      </c>
      <c r="I291" s="28">
        <f t="shared" si="183"/>
        <v>0</v>
      </c>
      <c r="J291" s="13">
        <v>0</v>
      </c>
      <c r="K291" s="5"/>
      <c r="L291" s="5">
        <f t="shared" si="197"/>
        <v>3000</v>
      </c>
      <c r="M291" s="5">
        <f t="shared" si="192"/>
        <v>0</v>
      </c>
      <c r="N291" s="19">
        <f t="shared" si="193"/>
        <v>0</v>
      </c>
      <c r="O291" s="17"/>
      <c r="P291" s="4"/>
      <c r="Q291" s="101">
        <f t="shared" si="182"/>
        <v>0</v>
      </c>
      <c r="R291" s="101"/>
      <c r="S291" s="101"/>
      <c r="T291" s="101"/>
    </row>
    <row r="292" spans="1:20" ht="15.75" x14ac:dyDescent="0.25">
      <c r="A292" s="1">
        <v>2027</v>
      </c>
      <c r="B292" s="1">
        <v>2</v>
      </c>
      <c r="C292" s="3">
        <v>46478</v>
      </c>
      <c r="D292" s="3">
        <v>46568</v>
      </c>
      <c r="E292" s="25">
        <v>0</v>
      </c>
      <c r="F292" s="21"/>
      <c r="G292" s="21">
        <f t="shared" si="190"/>
        <v>97000</v>
      </c>
      <c r="H292" s="21">
        <f t="shared" si="191"/>
        <v>0</v>
      </c>
      <c r="I292" s="28">
        <f t="shared" si="183"/>
        <v>0</v>
      </c>
      <c r="J292" s="13">
        <v>0</v>
      </c>
      <c r="K292" s="5"/>
      <c r="L292" s="5">
        <f t="shared" si="197"/>
        <v>3000</v>
      </c>
      <c r="M292" s="5">
        <f t="shared" si="192"/>
        <v>0</v>
      </c>
      <c r="N292" s="19">
        <f t="shared" si="193"/>
        <v>0</v>
      </c>
      <c r="O292" s="17"/>
      <c r="P292" s="4"/>
      <c r="Q292" s="101">
        <f t="shared" si="182"/>
        <v>0</v>
      </c>
      <c r="R292" s="101"/>
      <c r="S292" s="101"/>
      <c r="T292" s="101"/>
    </row>
    <row r="293" spans="1:20" ht="15.75" x14ac:dyDescent="0.25">
      <c r="A293" s="1">
        <v>2027</v>
      </c>
      <c r="B293" s="1">
        <v>3</v>
      </c>
      <c r="C293" s="3">
        <v>46569</v>
      </c>
      <c r="D293" s="3">
        <v>46660</v>
      </c>
      <c r="E293" s="25">
        <v>0</v>
      </c>
      <c r="F293" s="21"/>
      <c r="G293" s="21">
        <f t="shared" si="190"/>
        <v>97000</v>
      </c>
      <c r="H293" s="21">
        <f t="shared" si="191"/>
        <v>0</v>
      </c>
      <c r="I293" s="28">
        <f t="shared" si="183"/>
        <v>0</v>
      </c>
      <c r="J293" s="13">
        <v>0</v>
      </c>
      <c r="K293" s="5"/>
      <c r="L293" s="5">
        <f t="shared" si="197"/>
        <v>3000</v>
      </c>
      <c r="M293" s="5">
        <f t="shared" si="192"/>
        <v>0</v>
      </c>
      <c r="N293" s="19">
        <f t="shared" si="193"/>
        <v>0</v>
      </c>
      <c r="O293" s="17"/>
      <c r="P293" s="4"/>
      <c r="Q293" s="101">
        <f t="shared" si="182"/>
        <v>0</v>
      </c>
      <c r="R293" s="101"/>
      <c r="S293" s="101"/>
      <c r="T293" s="101"/>
    </row>
    <row r="294" spans="1:20" ht="15.75" x14ac:dyDescent="0.25">
      <c r="A294" s="1">
        <v>2027</v>
      </c>
      <c r="B294" s="1">
        <v>4</v>
      </c>
      <c r="C294" s="3">
        <v>46661</v>
      </c>
      <c r="D294" s="3">
        <v>46752</v>
      </c>
      <c r="E294" s="25">
        <v>0</v>
      </c>
      <c r="F294" s="21"/>
      <c r="G294" s="21">
        <f t="shared" si="190"/>
        <v>97000</v>
      </c>
      <c r="H294" s="21">
        <f t="shared" si="191"/>
        <v>0</v>
      </c>
      <c r="I294" s="28">
        <f t="shared" si="183"/>
        <v>0</v>
      </c>
      <c r="J294" s="13">
        <v>0</v>
      </c>
      <c r="K294" s="5"/>
      <c r="L294" s="5">
        <f t="shared" si="197"/>
        <v>3000</v>
      </c>
      <c r="M294" s="5">
        <f t="shared" si="192"/>
        <v>0</v>
      </c>
      <c r="N294" s="19">
        <f t="shared" si="193"/>
        <v>0</v>
      </c>
      <c r="O294" s="17"/>
      <c r="P294" s="4"/>
      <c r="Q294" s="101">
        <f t="shared" si="182"/>
        <v>0</v>
      </c>
      <c r="R294" s="101"/>
      <c r="S294" s="101"/>
      <c r="T294" s="101"/>
    </row>
    <row r="295" spans="1:20" ht="15.75" x14ac:dyDescent="0.25">
      <c r="A295" s="1">
        <v>2028</v>
      </c>
      <c r="B295" s="1">
        <v>1</v>
      </c>
      <c r="C295" s="3">
        <v>46753</v>
      </c>
      <c r="D295" s="3">
        <v>46843</v>
      </c>
      <c r="E295" s="25">
        <v>0</v>
      </c>
      <c r="F295" s="21"/>
      <c r="G295" s="21">
        <f t="shared" si="190"/>
        <v>97000</v>
      </c>
      <c r="H295" s="21">
        <f t="shared" si="191"/>
        <v>0</v>
      </c>
      <c r="I295" s="28">
        <f>H295/G295</f>
        <v>0</v>
      </c>
      <c r="J295" s="13">
        <v>0</v>
      </c>
      <c r="K295" s="5"/>
      <c r="L295" s="5">
        <f t="shared" si="197"/>
        <v>3000</v>
      </c>
      <c r="M295" s="5">
        <f t="shared" si="192"/>
        <v>0</v>
      </c>
      <c r="N295" s="19">
        <f t="shared" si="193"/>
        <v>0</v>
      </c>
      <c r="O295" s="17"/>
      <c r="P295" s="4"/>
      <c r="Q295" s="101">
        <f t="shared" si="182"/>
        <v>0</v>
      </c>
      <c r="R295" s="101"/>
      <c r="S295" s="101"/>
      <c r="T295" s="101"/>
    </row>
    <row r="296" spans="1:20" ht="15.75" x14ac:dyDescent="0.25">
      <c r="A296" s="1">
        <v>2028</v>
      </c>
      <c r="B296" s="1">
        <v>2</v>
      </c>
      <c r="C296" s="3">
        <v>46844</v>
      </c>
      <c r="D296" s="3">
        <v>46934</v>
      </c>
      <c r="E296" s="25">
        <v>0</v>
      </c>
      <c r="F296" s="21"/>
      <c r="G296" s="21">
        <f t="shared" si="190"/>
        <v>97000</v>
      </c>
      <c r="H296" s="21">
        <f t="shared" si="191"/>
        <v>0</v>
      </c>
      <c r="I296" s="28">
        <f t="shared" ref="I296:I297" si="198">H296/G296</f>
        <v>0</v>
      </c>
      <c r="J296" s="13">
        <v>0</v>
      </c>
      <c r="K296" s="5"/>
      <c r="L296" s="5">
        <f t="shared" si="197"/>
        <v>3000</v>
      </c>
      <c r="M296" s="5">
        <f t="shared" si="192"/>
        <v>0</v>
      </c>
      <c r="N296" s="19">
        <f t="shared" si="193"/>
        <v>0</v>
      </c>
      <c r="O296" s="17"/>
      <c r="P296" s="4"/>
      <c r="Q296" s="101">
        <f t="shared" si="182"/>
        <v>0</v>
      </c>
      <c r="R296" s="101"/>
      <c r="S296" s="101"/>
      <c r="T296" s="101"/>
    </row>
    <row r="297" spans="1:20" ht="15.75" x14ac:dyDescent="0.25">
      <c r="A297" s="1">
        <v>2028</v>
      </c>
      <c r="B297" s="1">
        <v>3</v>
      </c>
      <c r="C297" s="3">
        <v>46935</v>
      </c>
      <c r="D297" s="3">
        <v>47026</v>
      </c>
      <c r="E297" s="25">
        <v>0</v>
      </c>
      <c r="F297" s="21"/>
      <c r="G297" s="21">
        <f t="shared" si="190"/>
        <v>97000</v>
      </c>
      <c r="H297" s="21">
        <f>SUM(H296+F297)</f>
        <v>0</v>
      </c>
      <c r="I297" s="28">
        <f t="shared" si="198"/>
        <v>0</v>
      </c>
      <c r="J297" s="13">
        <v>0</v>
      </c>
      <c r="K297" s="18"/>
      <c r="L297" s="18">
        <f t="shared" si="197"/>
        <v>3000</v>
      </c>
      <c r="M297" s="18">
        <f t="shared" si="192"/>
        <v>0</v>
      </c>
      <c r="N297" s="19">
        <f t="shared" si="193"/>
        <v>0</v>
      </c>
      <c r="O297" s="17"/>
      <c r="P297" s="4"/>
      <c r="Q297" s="101">
        <f t="shared" si="182"/>
        <v>0</v>
      </c>
      <c r="R297" s="101"/>
      <c r="S297" s="101"/>
      <c r="T297" s="101"/>
    </row>
    <row r="298" spans="1:20" ht="15.75" thickBot="1" x14ac:dyDescent="0.3">
      <c r="A298" s="40" t="s">
        <v>12</v>
      </c>
      <c r="B298" s="40"/>
      <c r="C298" s="40"/>
      <c r="D298" s="41"/>
      <c r="E298" s="42">
        <v>97000</v>
      </c>
      <c r="F298" s="38">
        <f>SUM(F274:F297)</f>
        <v>0</v>
      </c>
      <c r="G298" s="38">
        <f>G297</f>
        <v>97000</v>
      </c>
      <c r="H298" s="39">
        <f>H297</f>
        <v>0</v>
      </c>
      <c r="I298" s="49">
        <f>H298/G298</f>
        <v>0</v>
      </c>
      <c r="J298" s="43">
        <v>3000</v>
      </c>
      <c r="K298" s="50">
        <f>SUM(K274:K297)</f>
        <v>0</v>
      </c>
      <c r="L298" s="44">
        <f>L297</f>
        <v>3000</v>
      </c>
      <c r="M298" s="45">
        <f>M297</f>
        <v>0</v>
      </c>
      <c r="N298" s="46">
        <f>M298/L298</f>
        <v>0</v>
      </c>
      <c r="O298" s="47">
        <f>SUM(O274:O297)</f>
        <v>1</v>
      </c>
      <c r="P298" s="47">
        <f>SUM(P274:P297)</f>
        <v>0</v>
      </c>
      <c r="Q298" s="101">
        <f t="shared" si="182"/>
        <v>1</v>
      </c>
      <c r="R298" s="101">
        <f t="shared" ref="R298" si="199">P298</f>
        <v>0</v>
      </c>
      <c r="S298" s="101">
        <f>SUM(S274:S297)</f>
        <v>980</v>
      </c>
      <c r="T298" s="101">
        <f>SUM(T274:T297)</f>
        <v>0</v>
      </c>
    </row>
    <row r="299" spans="1:20" ht="15.75" thickTop="1" x14ac:dyDescent="0.25"/>
    <row r="301" spans="1:20" x14ac:dyDescent="0.25">
      <c r="A301" s="190" t="s">
        <v>123</v>
      </c>
      <c r="B301" s="190"/>
      <c r="C301" s="190"/>
      <c r="D301" s="190"/>
      <c r="E301" s="190"/>
      <c r="F301" s="190"/>
      <c r="G301" s="190"/>
      <c r="H301" s="190"/>
      <c r="I301" s="190"/>
      <c r="J301" s="190"/>
      <c r="K301" s="190"/>
      <c r="L301" s="190"/>
      <c r="M301" s="190"/>
      <c r="N301" s="190"/>
      <c r="O301" s="190"/>
      <c r="P301" s="190"/>
      <c r="Q301" s="190"/>
      <c r="R301" s="190"/>
      <c r="S301" s="190"/>
      <c r="T301" s="190"/>
    </row>
    <row r="302" spans="1:20" ht="15.75" thickBot="1" x14ac:dyDescent="0.3">
      <c r="A302" s="170" t="s">
        <v>0</v>
      </c>
      <c r="B302" s="171"/>
      <c r="C302" s="171"/>
      <c r="D302" s="171"/>
      <c r="E302" s="172" t="s">
        <v>116</v>
      </c>
      <c r="F302" s="172"/>
      <c r="G302" s="172"/>
      <c r="H302" s="172"/>
      <c r="I302" s="173"/>
      <c r="J302" s="174" t="s">
        <v>117</v>
      </c>
      <c r="K302" s="175"/>
      <c r="L302" s="175"/>
      <c r="M302" s="175"/>
      <c r="N302" s="176"/>
      <c r="O302" s="14"/>
      <c r="P302" s="7"/>
      <c r="Q302" s="185" t="s">
        <v>77</v>
      </c>
      <c r="R302" s="185"/>
      <c r="S302" s="185"/>
      <c r="T302" s="185"/>
    </row>
    <row r="303" spans="1:20" ht="120.75" thickTop="1" x14ac:dyDescent="0.25">
      <c r="A303" s="9" t="s">
        <v>1</v>
      </c>
      <c r="B303" s="9" t="s">
        <v>2</v>
      </c>
      <c r="C303" s="9" t="s">
        <v>3</v>
      </c>
      <c r="D303" s="11" t="s">
        <v>9</v>
      </c>
      <c r="E303" s="29" t="s">
        <v>4</v>
      </c>
      <c r="F303" s="23" t="s">
        <v>6</v>
      </c>
      <c r="G303" s="23" t="s">
        <v>5</v>
      </c>
      <c r="H303" s="23" t="s">
        <v>7</v>
      </c>
      <c r="I303" s="26" t="s">
        <v>8</v>
      </c>
      <c r="J303" s="29" t="s">
        <v>4</v>
      </c>
      <c r="K303" s="30" t="s">
        <v>6</v>
      </c>
      <c r="L303" s="30" t="s">
        <v>5</v>
      </c>
      <c r="M303" s="30" t="s">
        <v>7</v>
      </c>
      <c r="N303" s="31" t="s">
        <v>8</v>
      </c>
      <c r="O303" s="113" t="s">
        <v>103</v>
      </c>
      <c r="P303" s="113" t="s">
        <v>104</v>
      </c>
      <c r="Q303" s="113" t="s">
        <v>105</v>
      </c>
      <c r="R303" s="113" t="s">
        <v>106</v>
      </c>
      <c r="S303" s="113" t="s">
        <v>107</v>
      </c>
      <c r="T303" s="113" t="s">
        <v>108</v>
      </c>
    </row>
    <row r="304" spans="1:20" ht="15.75" x14ac:dyDescent="0.25">
      <c r="A304" s="68">
        <v>2022</v>
      </c>
      <c r="B304" s="68">
        <v>4</v>
      </c>
      <c r="C304" s="69">
        <v>44835</v>
      </c>
      <c r="D304" s="69">
        <v>44926</v>
      </c>
      <c r="E304" s="70"/>
      <c r="F304" s="70"/>
      <c r="G304" s="70"/>
      <c r="H304" s="70"/>
      <c r="I304" s="71"/>
      <c r="J304" s="70"/>
      <c r="K304" s="70"/>
      <c r="L304" s="70"/>
      <c r="M304" s="70"/>
      <c r="N304" s="71"/>
      <c r="O304" s="72"/>
      <c r="P304" s="73"/>
      <c r="Q304" s="102"/>
      <c r="R304" s="102"/>
      <c r="S304" s="102"/>
      <c r="T304" s="102"/>
    </row>
    <row r="305" spans="1:21" ht="15.75" x14ac:dyDescent="0.25">
      <c r="A305" s="68">
        <v>2023</v>
      </c>
      <c r="B305" s="68">
        <v>1</v>
      </c>
      <c r="C305" s="69">
        <v>44927</v>
      </c>
      <c r="D305" s="69">
        <v>45016</v>
      </c>
      <c r="E305" s="70"/>
      <c r="F305" s="70"/>
      <c r="G305" s="70"/>
      <c r="H305" s="70"/>
      <c r="I305" s="71"/>
      <c r="J305" s="70"/>
      <c r="K305" s="70"/>
      <c r="L305" s="70"/>
      <c r="M305" s="70"/>
      <c r="N305" s="71"/>
      <c r="O305" s="72"/>
      <c r="P305" s="73"/>
      <c r="Q305" s="102"/>
      <c r="R305" s="102"/>
      <c r="S305" s="102"/>
      <c r="T305" s="102"/>
    </row>
    <row r="306" spans="1:21" ht="15.75" x14ac:dyDescent="0.25">
      <c r="A306" s="115">
        <v>2023</v>
      </c>
      <c r="B306" s="115">
        <v>2</v>
      </c>
      <c r="C306" s="116">
        <v>45017</v>
      </c>
      <c r="D306" s="116">
        <v>45107</v>
      </c>
      <c r="E306" s="126">
        <v>0</v>
      </c>
      <c r="F306" s="118">
        <v>0</v>
      </c>
      <c r="G306" s="118">
        <f>E306</f>
        <v>0</v>
      </c>
      <c r="H306" s="118">
        <f>SUM(F306+0)</f>
        <v>0</v>
      </c>
      <c r="I306" s="127"/>
      <c r="J306" s="128">
        <v>0</v>
      </c>
      <c r="K306" s="129">
        <v>0</v>
      </c>
      <c r="L306" s="130">
        <f>J306</f>
        <v>0</v>
      </c>
      <c r="M306" s="129">
        <f>SUM(K306+0)</f>
        <v>0</v>
      </c>
      <c r="N306" s="131">
        <v>0</v>
      </c>
      <c r="O306" s="135"/>
      <c r="P306" s="133"/>
      <c r="Q306" s="114"/>
      <c r="R306" s="114"/>
      <c r="S306" s="114"/>
      <c r="T306" s="114"/>
    </row>
    <row r="307" spans="1:21" ht="15.75" x14ac:dyDescent="0.25">
      <c r="A307" s="68">
        <v>2023</v>
      </c>
      <c r="B307" s="68">
        <v>3</v>
      </c>
      <c r="C307" s="69">
        <v>45108</v>
      </c>
      <c r="D307" s="69">
        <v>45199</v>
      </c>
      <c r="E307" s="79"/>
      <c r="F307" s="80"/>
      <c r="G307" s="80">
        <f t="shared" ref="G307:G308" si="200">G306+E307</f>
        <v>0</v>
      </c>
      <c r="H307" s="80">
        <f t="shared" ref="H307:H311" si="201">SUM(H306+F307)</f>
        <v>0</v>
      </c>
      <c r="I307" s="81">
        <v>0</v>
      </c>
      <c r="J307" s="82"/>
      <c r="K307" s="83"/>
      <c r="L307" s="83">
        <f>L306+J307</f>
        <v>0</v>
      </c>
      <c r="M307" s="83">
        <f>SUM(M306+K307)</f>
        <v>0</v>
      </c>
      <c r="N307" s="158">
        <v>0</v>
      </c>
      <c r="O307" s="159">
        <v>0</v>
      </c>
      <c r="P307" s="72">
        <v>0</v>
      </c>
      <c r="Q307" s="102">
        <f t="shared" ref="Q307:Q328" si="202">O307</f>
        <v>0</v>
      </c>
      <c r="R307" s="102">
        <v>0</v>
      </c>
      <c r="S307" s="102">
        <v>0</v>
      </c>
      <c r="T307" s="102">
        <v>0</v>
      </c>
    </row>
    <row r="308" spans="1:21" ht="15.75" x14ac:dyDescent="0.25">
      <c r="A308" s="68">
        <v>2023</v>
      </c>
      <c r="B308" s="68">
        <v>4</v>
      </c>
      <c r="C308" s="69">
        <v>45200</v>
      </c>
      <c r="D308" s="69">
        <v>45291</v>
      </c>
      <c r="E308" s="79">
        <f>$E$328/8</f>
        <v>12125</v>
      </c>
      <c r="F308" s="80">
        <v>0</v>
      </c>
      <c r="G308" s="80">
        <f t="shared" si="200"/>
        <v>12125</v>
      </c>
      <c r="H308" s="80">
        <f t="shared" si="201"/>
        <v>0</v>
      </c>
      <c r="I308" s="81">
        <f t="shared" ref="I308:I324" si="203">H308/G308</f>
        <v>0</v>
      </c>
      <c r="J308" s="82">
        <f>$J$328/8</f>
        <v>375</v>
      </c>
      <c r="K308" s="83">
        <v>0</v>
      </c>
      <c r="L308" s="83">
        <f t="shared" ref="L308:L311" si="204">L307+J308</f>
        <v>375</v>
      </c>
      <c r="M308" s="83">
        <f t="shared" ref="M308:M310" si="205">SUM(M307+K308)</f>
        <v>0</v>
      </c>
      <c r="N308" s="158">
        <f t="shared" ref="N308:N311" si="206">M308/L308</f>
        <v>0</v>
      </c>
      <c r="O308" s="159">
        <v>0</v>
      </c>
      <c r="P308" s="72">
        <v>0</v>
      </c>
      <c r="Q308" s="102">
        <f t="shared" si="202"/>
        <v>0</v>
      </c>
      <c r="R308" s="102">
        <v>0</v>
      </c>
      <c r="S308" s="102">
        <v>0</v>
      </c>
      <c r="T308" s="102">
        <v>0</v>
      </c>
    </row>
    <row r="309" spans="1:21" ht="15.75" x14ac:dyDescent="0.25">
      <c r="A309" s="68">
        <v>2024</v>
      </c>
      <c r="B309" s="68">
        <v>1</v>
      </c>
      <c r="C309" s="69">
        <v>45292</v>
      </c>
      <c r="D309" s="69">
        <v>45382</v>
      </c>
      <c r="E309" s="79">
        <f t="shared" ref="E309:E315" si="207">$E$328/8</f>
        <v>12125</v>
      </c>
      <c r="F309" s="80">
        <v>0</v>
      </c>
      <c r="G309" s="80">
        <f>G308+E309</f>
        <v>24250</v>
      </c>
      <c r="H309" s="80">
        <f t="shared" si="201"/>
        <v>0</v>
      </c>
      <c r="I309" s="81">
        <f t="shared" si="203"/>
        <v>0</v>
      </c>
      <c r="J309" s="82">
        <f t="shared" ref="J309:J315" si="208">$J$328/8</f>
        <v>375</v>
      </c>
      <c r="K309" s="83">
        <v>0</v>
      </c>
      <c r="L309" s="83">
        <f t="shared" si="204"/>
        <v>750</v>
      </c>
      <c r="M309" s="83">
        <f t="shared" si="205"/>
        <v>0</v>
      </c>
      <c r="N309" s="158">
        <f t="shared" si="206"/>
        <v>0</v>
      </c>
      <c r="O309" s="159">
        <v>0</v>
      </c>
      <c r="P309" s="72">
        <v>0</v>
      </c>
      <c r="Q309" s="102">
        <f t="shared" si="202"/>
        <v>0</v>
      </c>
      <c r="R309" s="102">
        <v>0</v>
      </c>
      <c r="S309" s="102">
        <v>0</v>
      </c>
      <c r="T309" s="102">
        <v>0</v>
      </c>
      <c r="U309" s="165"/>
    </row>
    <row r="310" spans="1:21" ht="15.75" x14ac:dyDescent="0.25">
      <c r="A310" s="68">
        <v>2024</v>
      </c>
      <c r="B310" s="68">
        <v>2</v>
      </c>
      <c r="C310" s="69">
        <v>45383</v>
      </c>
      <c r="D310" s="69">
        <v>45473</v>
      </c>
      <c r="E310" s="79">
        <f t="shared" si="207"/>
        <v>12125</v>
      </c>
      <c r="F310" s="80">
        <v>0</v>
      </c>
      <c r="G310" s="80">
        <f t="shared" ref="G310:G311" si="209">G309+E310</f>
        <v>36375</v>
      </c>
      <c r="H310" s="80">
        <f t="shared" si="201"/>
        <v>0</v>
      </c>
      <c r="I310" s="81">
        <f t="shared" si="203"/>
        <v>0</v>
      </c>
      <c r="J310" s="82">
        <f t="shared" si="208"/>
        <v>375</v>
      </c>
      <c r="K310" s="83">
        <v>0</v>
      </c>
      <c r="L310" s="83">
        <f t="shared" si="204"/>
        <v>1125</v>
      </c>
      <c r="M310" s="83">
        <f t="shared" si="205"/>
        <v>0</v>
      </c>
      <c r="N310" s="158">
        <f t="shared" si="206"/>
        <v>0</v>
      </c>
      <c r="O310" s="159">
        <v>0</v>
      </c>
      <c r="P310" s="72">
        <v>0</v>
      </c>
      <c r="Q310" s="102">
        <f t="shared" si="202"/>
        <v>0</v>
      </c>
      <c r="R310" s="102">
        <v>0</v>
      </c>
      <c r="S310" s="102">
        <v>0</v>
      </c>
      <c r="T310" s="102">
        <v>0</v>
      </c>
    </row>
    <row r="311" spans="1:21" ht="15.75" x14ac:dyDescent="0.25">
      <c r="A311" s="68">
        <v>2024</v>
      </c>
      <c r="B311" s="68">
        <v>3</v>
      </c>
      <c r="C311" s="69">
        <v>45474</v>
      </c>
      <c r="D311" s="69">
        <v>45565</v>
      </c>
      <c r="E311" s="79">
        <f t="shared" si="207"/>
        <v>12125</v>
      </c>
      <c r="F311" s="80">
        <v>0</v>
      </c>
      <c r="G311" s="80">
        <f t="shared" si="209"/>
        <v>48500</v>
      </c>
      <c r="H311" s="80">
        <f t="shared" si="201"/>
        <v>0</v>
      </c>
      <c r="I311" s="81">
        <f t="shared" si="203"/>
        <v>0</v>
      </c>
      <c r="J311" s="82">
        <f t="shared" si="208"/>
        <v>375</v>
      </c>
      <c r="K311" s="83">
        <v>0</v>
      </c>
      <c r="L311" s="83">
        <f t="shared" si="204"/>
        <v>1500</v>
      </c>
      <c r="M311" s="83">
        <f>SUM(M310+K311)</f>
        <v>0</v>
      </c>
      <c r="N311" s="158">
        <f t="shared" si="206"/>
        <v>0</v>
      </c>
      <c r="O311" s="159">
        <v>0</v>
      </c>
      <c r="P311" s="72">
        <v>0</v>
      </c>
      <c r="Q311" s="102">
        <f t="shared" si="202"/>
        <v>0</v>
      </c>
      <c r="R311" s="102">
        <v>0</v>
      </c>
      <c r="S311" s="102">
        <v>0</v>
      </c>
      <c r="T311" s="102">
        <v>0</v>
      </c>
    </row>
    <row r="312" spans="1:21" ht="15.75" x14ac:dyDescent="0.25">
      <c r="A312" s="1">
        <v>2024</v>
      </c>
      <c r="B312" s="1">
        <v>4</v>
      </c>
      <c r="C312" s="3">
        <v>45566</v>
      </c>
      <c r="D312" s="3">
        <v>45657</v>
      </c>
      <c r="E312" s="24">
        <f t="shared" si="207"/>
        <v>12125</v>
      </c>
      <c r="F312" s="20"/>
      <c r="G312" s="20">
        <f>G311+E312</f>
        <v>60625</v>
      </c>
      <c r="H312" s="20">
        <f>SUM(H311+F312)</f>
        <v>0</v>
      </c>
      <c r="I312" s="27">
        <f t="shared" si="203"/>
        <v>0</v>
      </c>
      <c r="J312" s="12">
        <f t="shared" si="208"/>
        <v>375</v>
      </c>
      <c r="K312" s="8"/>
      <c r="L312" s="8">
        <f>L311+J312</f>
        <v>1875</v>
      </c>
      <c r="M312" s="8">
        <f>SUM(M311+K312)</f>
        <v>0</v>
      </c>
      <c r="N312" s="77">
        <f>M312/L312</f>
        <v>0</v>
      </c>
      <c r="O312" s="78">
        <v>0</v>
      </c>
      <c r="P312" s="16"/>
      <c r="Q312" s="101">
        <f t="shared" si="202"/>
        <v>0</v>
      </c>
      <c r="R312" s="101"/>
      <c r="S312" s="101">
        <v>0</v>
      </c>
      <c r="T312" s="101"/>
    </row>
    <row r="313" spans="1:21" ht="15.75" x14ac:dyDescent="0.25">
      <c r="A313" s="1">
        <v>2025</v>
      </c>
      <c r="B313" s="1">
        <v>1</v>
      </c>
      <c r="C313" s="3">
        <v>45658</v>
      </c>
      <c r="D313" s="3">
        <v>45747</v>
      </c>
      <c r="E313" s="24">
        <f t="shared" si="207"/>
        <v>12125</v>
      </c>
      <c r="F313" s="20"/>
      <c r="G313" s="20">
        <f t="shared" ref="G313:G327" si="210">G312+E313</f>
        <v>72750</v>
      </c>
      <c r="H313" s="20">
        <f t="shared" ref="H313:H326" si="211">SUM(H312+F313)</f>
        <v>0</v>
      </c>
      <c r="I313" s="27">
        <f t="shared" si="203"/>
        <v>0</v>
      </c>
      <c r="J313" s="12">
        <f t="shared" si="208"/>
        <v>375</v>
      </c>
      <c r="K313" s="8"/>
      <c r="L313" s="8">
        <f>L312+J313</f>
        <v>2250</v>
      </c>
      <c r="M313" s="8">
        <f t="shared" ref="M313:M327" si="212">SUM(M312+K313)</f>
        <v>0</v>
      </c>
      <c r="N313" s="77">
        <f t="shared" ref="N313:N327" si="213">M313/L313</f>
        <v>0</v>
      </c>
      <c r="O313" s="78">
        <v>0</v>
      </c>
      <c r="P313" s="16"/>
      <c r="Q313" s="101">
        <f t="shared" si="202"/>
        <v>0</v>
      </c>
      <c r="R313" s="101"/>
      <c r="S313" s="101">
        <v>0</v>
      </c>
      <c r="T313" s="101"/>
    </row>
    <row r="314" spans="1:21" ht="15.75" x14ac:dyDescent="0.25">
      <c r="A314" s="1">
        <v>2025</v>
      </c>
      <c r="B314" s="1">
        <v>2</v>
      </c>
      <c r="C314" s="3">
        <v>45748</v>
      </c>
      <c r="D314" s="3">
        <v>45838</v>
      </c>
      <c r="E314" s="24">
        <f t="shared" si="207"/>
        <v>12125</v>
      </c>
      <c r="F314" s="20"/>
      <c r="G314" s="20">
        <f t="shared" si="210"/>
        <v>84875</v>
      </c>
      <c r="H314" s="20">
        <f t="shared" si="211"/>
        <v>0</v>
      </c>
      <c r="I314" s="27">
        <f t="shared" si="203"/>
        <v>0</v>
      </c>
      <c r="J314" s="12">
        <f t="shared" si="208"/>
        <v>375</v>
      </c>
      <c r="K314" s="8"/>
      <c r="L314" s="8">
        <f t="shared" ref="L314" si="214">L313+J314</f>
        <v>2625</v>
      </c>
      <c r="M314" s="8">
        <f t="shared" si="212"/>
        <v>0</v>
      </c>
      <c r="N314" s="77">
        <f t="shared" si="213"/>
        <v>0</v>
      </c>
      <c r="O314" s="78">
        <v>0</v>
      </c>
      <c r="P314" s="16"/>
      <c r="Q314" s="101">
        <f t="shared" si="202"/>
        <v>0</v>
      </c>
      <c r="R314" s="101"/>
      <c r="S314" s="101">
        <v>0</v>
      </c>
      <c r="T314" s="101"/>
    </row>
    <row r="315" spans="1:21" ht="15.75" x14ac:dyDescent="0.25">
      <c r="A315" s="1">
        <v>2025</v>
      </c>
      <c r="B315" s="1">
        <v>3</v>
      </c>
      <c r="C315" s="3">
        <v>45839</v>
      </c>
      <c r="D315" s="3">
        <v>45930</v>
      </c>
      <c r="E315" s="24">
        <f t="shared" si="207"/>
        <v>12125</v>
      </c>
      <c r="F315" s="20"/>
      <c r="G315" s="20">
        <f t="shared" si="210"/>
        <v>97000</v>
      </c>
      <c r="H315" s="20">
        <f t="shared" si="211"/>
        <v>0</v>
      </c>
      <c r="I315" s="27">
        <f t="shared" si="203"/>
        <v>0</v>
      </c>
      <c r="J315" s="12">
        <f t="shared" si="208"/>
        <v>375</v>
      </c>
      <c r="K315" s="8"/>
      <c r="L315" s="8">
        <f>L314+J315</f>
        <v>3000</v>
      </c>
      <c r="M315" s="8">
        <f t="shared" si="212"/>
        <v>0</v>
      </c>
      <c r="N315" s="77">
        <f t="shared" si="213"/>
        <v>0</v>
      </c>
      <c r="O315" s="78">
        <v>1</v>
      </c>
      <c r="P315" s="16"/>
      <c r="Q315" s="101">
        <f t="shared" si="202"/>
        <v>1</v>
      </c>
      <c r="R315" s="101"/>
      <c r="S315" s="101">
        <v>4330</v>
      </c>
      <c r="T315" s="101"/>
    </row>
    <row r="316" spans="1:21" ht="15.75" x14ac:dyDescent="0.25">
      <c r="A316" s="1">
        <v>2025</v>
      </c>
      <c r="B316" s="1">
        <v>4</v>
      </c>
      <c r="C316" s="3">
        <v>45931</v>
      </c>
      <c r="D316" s="3">
        <v>46022</v>
      </c>
      <c r="E316" s="24">
        <f t="shared" ref="E316:E318" si="215">$E$21/11</f>
        <v>0</v>
      </c>
      <c r="F316" s="20"/>
      <c r="G316" s="20">
        <f t="shared" si="210"/>
        <v>97000</v>
      </c>
      <c r="H316" s="20">
        <f t="shared" si="211"/>
        <v>0</v>
      </c>
      <c r="I316" s="27">
        <f t="shared" si="203"/>
        <v>0</v>
      </c>
      <c r="J316" s="12">
        <f t="shared" ref="J316:J318" si="216">$J$21/11</f>
        <v>0</v>
      </c>
      <c r="K316" s="8"/>
      <c r="L316" s="8">
        <f t="shared" ref="L316:L327" si="217">L315+J316</f>
        <v>3000</v>
      </c>
      <c r="M316" s="8">
        <f t="shared" si="212"/>
        <v>0</v>
      </c>
      <c r="N316" s="77">
        <f t="shared" si="213"/>
        <v>0</v>
      </c>
      <c r="O316" s="78"/>
      <c r="P316" s="16"/>
      <c r="Q316" s="101">
        <f t="shared" si="202"/>
        <v>0</v>
      </c>
      <c r="R316" s="101"/>
      <c r="S316" s="101"/>
      <c r="T316" s="101"/>
    </row>
    <row r="317" spans="1:21" ht="15.75" x14ac:dyDescent="0.25">
      <c r="A317" s="1">
        <v>2026</v>
      </c>
      <c r="B317" s="1">
        <v>1</v>
      </c>
      <c r="C317" s="3">
        <v>46023</v>
      </c>
      <c r="D317" s="3">
        <v>46112</v>
      </c>
      <c r="E317" s="24">
        <f t="shared" si="215"/>
        <v>0</v>
      </c>
      <c r="F317" s="20"/>
      <c r="G317" s="20">
        <f t="shared" si="210"/>
        <v>97000</v>
      </c>
      <c r="H317" s="20">
        <f t="shared" si="211"/>
        <v>0</v>
      </c>
      <c r="I317" s="27">
        <f t="shared" si="203"/>
        <v>0</v>
      </c>
      <c r="J317" s="12">
        <f t="shared" si="216"/>
        <v>0</v>
      </c>
      <c r="K317" s="8"/>
      <c r="L317" s="8">
        <f t="shared" si="217"/>
        <v>3000</v>
      </c>
      <c r="M317" s="8">
        <f t="shared" si="212"/>
        <v>0</v>
      </c>
      <c r="N317" s="77">
        <f t="shared" si="213"/>
        <v>0</v>
      </c>
      <c r="O317" s="78"/>
      <c r="P317" s="16"/>
      <c r="Q317" s="101">
        <f t="shared" si="202"/>
        <v>0</v>
      </c>
      <c r="R317" s="101"/>
      <c r="S317" s="101"/>
      <c r="T317" s="101"/>
    </row>
    <row r="318" spans="1:21" ht="15.75" x14ac:dyDescent="0.25">
      <c r="A318" s="1">
        <v>2026</v>
      </c>
      <c r="B318" s="1">
        <v>2</v>
      </c>
      <c r="C318" s="3">
        <v>46113</v>
      </c>
      <c r="D318" s="3">
        <v>46203</v>
      </c>
      <c r="E318" s="24">
        <f t="shared" si="215"/>
        <v>0</v>
      </c>
      <c r="F318" s="20"/>
      <c r="G318" s="20">
        <f t="shared" si="210"/>
        <v>97000</v>
      </c>
      <c r="H318" s="20">
        <f t="shared" si="211"/>
        <v>0</v>
      </c>
      <c r="I318" s="27">
        <f t="shared" si="203"/>
        <v>0</v>
      </c>
      <c r="J318" s="12">
        <f t="shared" si="216"/>
        <v>0</v>
      </c>
      <c r="K318" s="8"/>
      <c r="L318" s="8">
        <f t="shared" si="217"/>
        <v>3000</v>
      </c>
      <c r="M318" s="8">
        <f t="shared" si="212"/>
        <v>0</v>
      </c>
      <c r="N318" s="77">
        <f t="shared" si="213"/>
        <v>0</v>
      </c>
      <c r="O318" s="78"/>
      <c r="P318" s="16"/>
      <c r="Q318" s="101">
        <f t="shared" si="202"/>
        <v>0</v>
      </c>
      <c r="R318" s="101"/>
      <c r="S318" s="101"/>
      <c r="T318" s="101"/>
    </row>
    <row r="319" spans="1:21" ht="15.75" x14ac:dyDescent="0.25">
      <c r="A319" s="1">
        <v>2026</v>
      </c>
      <c r="B319" s="1">
        <v>3</v>
      </c>
      <c r="C319" s="3">
        <v>46204</v>
      </c>
      <c r="D319" s="3">
        <v>46295</v>
      </c>
      <c r="E319" s="25">
        <v>0</v>
      </c>
      <c r="F319" s="21"/>
      <c r="G319" s="21">
        <f t="shared" si="210"/>
        <v>97000</v>
      </c>
      <c r="H319" s="21">
        <f t="shared" si="211"/>
        <v>0</v>
      </c>
      <c r="I319" s="28">
        <f t="shared" si="203"/>
        <v>0</v>
      </c>
      <c r="J319" s="13">
        <v>0</v>
      </c>
      <c r="K319" s="5"/>
      <c r="L319" s="5">
        <f t="shared" si="217"/>
        <v>3000</v>
      </c>
      <c r="M319" s="5">
        <f t="shared" si="212"/>
        <v>0</v>
      </c>
      <c r="N319" s="19">
        <f t="shared" si="213"/>
        <v>0</v>
      </c>
      <c r="O319" s="76"/>
      <c r="P319" s="4"/>
      <c r="Q319" s="101">
        <f t="shared" si="202"/>
        <v>0</v>
      </c>
      <c r="R319" s="101"/>
      <c r="S319" s="101"/>
      <c r="T319" s="101"/>
    </row>
    <row r="320" spans="1:21" ht="15.75" x14ac:dyDescent="0.25">
      <c r="A320" s="1">
        <v>2026</v>
      </c>
      <c r="B320" s="1">
        <v>4</v>
      </c>
      <c r="C320" s="3">
        <v>46296</v>
      </c>
      <c r="D320" s="3">
        <v>46387</v>
      </c>
      <c r="E320" s="25">
        <v>0</v>
      </c>
      <c r="F320" s="21"/>
      <c r="G320" s="21">
        <f t="shared" si="210"/>
        <v>97000</v>
      </c>
      <c r="H320" s="21">
        <f t="shared" si="211"/>
        <v>0</v>
      </c>
      <c r="I320" s="28">
        <f t="shared" si="203"/>
        <v>0</v>
      </c>
      <c r="J320" s="13">
        <v>0</v>
      </c>
      <c r="K320" s="5"/>
      <c r="L320" s="5">
        <f t="shared" si="217"/>
        <v>3000</v>
      </c>
      <c r="M320" s="5">
        <f t="shared" si="212"/>
        <v>0</v>
      </c>
      <c r="N320" s="19">
        <f t="shared" si="213"/>
        <v>0</v>
      </c>
      <c r="O320" s="17"/>
      <c r="P320" s="4"/>
      <c r="Q320" s="101">
        <f t="shared" si="202"/>
        <v>0</v>
      </c>
      <c r="R320" s="101"/>
      <c r="S320" s="101"/>
      <c r="T320" s="101"/>
    </row>
    <row r="321" spans="1:20" ht="15.75" x14ac:dyDescent="0.25">
      <c r="A321" s="1">
        <v>2027</v>
      </c>
      <c r="B321" s="1">
        <v>1</v>
      </c>
      <c r="C321" s="3">
        <v>46388</v>
      </c>
      <c r="D321" s="3">
        <v>46477</v>
      </c>
      <c r="E321" s="25">
        <v>0</v>
      </c>
      <c r="F321" s="21"/>
      <c r="G321" s="21">
        <f t="shared" si="210"/>
        <v>97000</v>
      </c>
      <c r="H321" s="21">
        <f t="shared" si="211"/>
        <v>0</v>
      </c>
      <c r="I321" s="28">
        <f t="shared" si="203"/>
        <v>0</v>
      </c>
      <c r="J321" s="13">
        <v>0</v>
      </c>
      <c r="K321" s="5"/>
      <c r="L321" s="5">
        <f t="shared" si="217"/>
        <v>3000</v>
      </c>
      <c r="M321" s="5">
        <f t="shared" si="212"/>
        <v>0</v>
      </c>
      <c r="N321" s="19">
        <f t="shared" si="213"/>
        <v>0</v>
      </c>
      <c r="O321" s="17"/>
      <c r="P321" s="4"/>
      <c r="Q321" s="101">
        <f t="shared" si="202"/>
        <v>0</v>
      </c>
      <c r="R321" s="101"/>
      <c r="S321" s="101"/>
      <c r="T321" s="101"/>
    </row>
    <row r="322" spans="1:20" ht="15.75" x14ac:dyDescent="0.25">
      <c r="A322" s="1">
        <v>2027</v>
      </c>
      <c r="B322" s="1">
        <v>2</v>
      </c>
      <c r="C322" s="3">
        <v>46478</v>
      </c>
      <c r="D322" s="3">
        <v>46568</v>
      </c>
      <c r="E322" s="25">
        <v>0</v>
      </c>
      <c r="F322" s="21"/>
      <c r="G322" s="21">
        <f t="shared" si="210"/>
        <v>97000</v>
      </c>
      <c r="H322" s="21">
        <f t="shared" si="211"/>
        <v>0</v>
      </c>
      <c r="I322" s="28">
        <f t="shared" si="203"/>
        <v>0</v>
      </c>
      <c r="J322" s="13">
        <v>0</v>
      </c>
      <c r="K322" s="5"/>
      <c r="L322" s="5">
        <f t="shared" si="217"/>
        <v>3000</v>
      </c>
      <c r="M322" s="5">
        <f t="shared" si="212"/>
        <v>0</v>
      </c>
      <c r="N322" s="19">
        <f t="shared" si="213"/>
        <v>0</v>
      </c>
      <c r="O322" s="17"/>
      <c r="P322" s="4"/>
      <c r="Q322" s="101">
        <f t="shared" si="202"/>
        <v>0</v>
      </c>
      <c r="R322" s="101"/>
      <c r="S322" s="101"/>
      <c r="T322" s="101"/>
    </row>
    <row r="323" spans="1:20" ht="15.75" x14ac:dyDescent="0.25">
      <c r="A323" s="1">
        <v>2027</v>
      </c>
      <c r="B323" s="1">
        <v>3</v>
      </c>
      <c r="C323" s="3">
        <v>46569</v>
      </c>
      <c r="D323" s="3">
        <v>46660</v>
      </c>
      <c r="E323" s="25">
        <v>0</v>
      </c>
      <c r="F323" s="21"/>
      <c r="G323" s="21">
        <f t="shared" si="210"/>
        <v>97000</v>
      </c>
      <c r="H323" s="21">
        <f t="shared" si="211"/>
        <v>0</v>
      </c>
      <c r="I323" s="28">
        <f t="shared" si="203"/>
        <v>0</v>
      </c>
      <c r="J323" s="13">
        <v>0</v>
      </c>
      <c r="K323" s="5"/>
      <c r="L323" s="5">
        <f t="shared" si="217"/>
        <v>3000</v>
      </c>
      <c r="M323" s="5">
        <f t="shared" si="212"/>
        <v>0</v>
      </c>
      <c r="N323" s="19">
        <f t="shared" si="213"/>
        <v>0</v>
      </c>
      <c r="O323" s="17"/>
      <c r="P323" s="4"/>
      <c r="Q323" s="101">
        <f t="shared" si="202"/>
        <v>0</v>
      </c>
      <c r="R323" s="101"/>
      <c r="S323" s="101"/>
      <c r="T323" s="101"/>
    </row>
    <row r="324" spans="1:20" ht="15.75" x14ac:dyDescent="0.25">
      <c r="A324" s="1">
        <v>2027</v>
      </c>
      <c r="B324" s="1">
        <v>4</v>
      </c>
      <c r="C324" s="3">
        <v>46661</v>
      </c>
      <c r="D324" s="3">
        <v>46752</v>
      </c>
      <c r="E324" s="25">
        <v>0</v>
      </c>
      <c r="F324" s="21"/>
      <c r="G324" s="21">
        <f t="shared" si="210"/>
        <v>97000</v>
      </c>
      <c r="H324" s="21">
        <f t="shared" si="211"/>
        <v>0</v>
      </c>
      <c r="I324" s="28">
        <f t="shared" si="203"/>
        <v>0</v>
      </c>
      <c r="J324" s="13">
        <v>0</v>
      </c>
      <c r="K324" s="5"/>
      <c r="L324" s="5">
        <f t="shared" si="217"/>
        <v>3000</v>
      </c>
      <c r="M324" s="5">
        <f t="shared" si="212"/>
        <v>0</v>
      </c>
      <c r="N324" s="19">
        <f t="shared" si="213"/>
        <v>0</v>
      </c>
      <c r="O324" s="17"/>
      <c r="P324" s="4"/>
      <c r="Q324" s="101">
        <f t="shared" si="202"/>
        <v>0</v>
      </c>
      <c r="R324" s="101"/>
      <c r="S324" s="101"/>
      <c r="T324" s="101"/>
    </row>
    <row r="325" spans="1:20" ht="15.75" x14ac:dyDescent="0.25">
      <c r="A325" s="1">
        <v>2028</v>
      </c>
      <c r="B325" s="1">
        <v>1</v>
      </c>
      <c r="C325" s="3">
        <v>46753</v>
      </c>
      <c r="D325" s="3">
        <v>46843</v>
      </c>
      <c r="E325" s="25">
        <v>0</v>
      </c>
      <c r="F325" s="21"/>
      <c r="G325" s="21">
        <f t="shared" si="210"/>
        <v>97000</v>
      </c>
      <c r="H325" s="21">
        <f t="shared" si="211"/>
        <v>0</v>
      </c>
      <c r="I325" s="28">
        <f>H325/G325</f>
        <v>0</v>
      </c>
      <c r="J325" s="13">
        <v>0</v>
      </c>
      <c r="K325" s="5"/>
      <c r="L325" s="5">
        <f t="shared" si="217"/>
        <v>3000</v>
      </c>
      <c r="M325" s="5">
        <f t="shared" si="212"/>
        <v>0</v>
      </c>
      <c r="N325" s="19">
        <f t="shared" si="213"/>
        <v>0</v>
      </c>
      <c r="O325" s="17"/>
      <c r="P325" s="4"/>
      <c r="Q325" s="101">
        <f t="shared" si="202"/>
        <v>0</v>
      </c>
      <c r="R325" s="101"/>
      <c r="S325" s="101"/>
      <c r="T325" s="101"/>
    </row>
    <row r="326" spans="1:20" ht="15.75" x14ac:dyDescent="0.25">
      <c r="A326" s="1">
        <v>2028</v>
      </c>
      <c r="B326" s="1">
        <v>2</v>
      </c>
      <c r="C326" s="3">
        <v>46844</v>
      </c>
      <c r="D326" s="3">
        <v>46934</v>
      </c>
      <c r="E326" s="25">
        <v>0</v>
      </c>
      <c r="F326" s="21"/>
      <c r="G326" s="21">
        <f t="shared" si="210"/>
        <v>97000</v>
      </c>
      <c r="H326" s="21">
        <f t="shared" si="211"/>
        <v>0</v>
      </c>
      <c r="I326" s="28">
        <f t="shared" ref="I326:I327" si="218">H326/G326</f>
        <v>0</v>
      </c>
      <c r="J326" s="13">
        <v>0</v>
      </c>
      <c r="K326" s="5"/>
      <c r="L326" s="5">
        <f t="shared" si="217"/>
        <v>3000</v>
      </c>
      <c r="M326" s="5">
        <f t="shared" si="212"/>
        <v>0</v>
      </c>
      <c r="N326" s="19">
        <f t="shared" si="213"/>
        <v>0</v>
      </c>
      <c r="O326" s="17"/>
      <c r="P326" s="4"/>
      <c r="Q326" s="101">
        <f t="shared" si="202"/>
        <v>0</v>
      </c>
      <c r="R326" s="101"/>
      <c r="S326" s="101"/>
      <c r="T326" s="101"/>
    </row>
    <row r="327" spans="1:20" ht="15.75" x14ac:dyDescent="0.25">
      <c r="A327" s="1">
        <v>2028</v>
      </c>
      <c r="B327" s="1">
        <v>3</v>
      </c>
      <c r="C327" s="3">
        <v>46935</v>
      </c>
      <c r="D327" s="3">
        <v>47026</v>
      </c>
      <c r="E327" s="25">
        <v>0</v>
      </c>
      <c r="F327" s="21"/>
      <c r="G327" s="21">
        <f t="shared" si="210"/>
        <v>97000</v>
      </c>
      <c r="H327" s="21">
        <f>SUM(H326+F327)</f>
        <v>0</v>
      </c>
      <c r="I327" s="28">
        <f t="shared" si="218"/>
        <v>0</v>
      </c>
      <c r="J327" s="13">
        <v>0</v>
      </c>
      <c r="K327" s="18"/>
      <c r="L327" s="18">
        <f t="shared" si="217"/>
        <v>3000</v>
      </c>
      <c r="M327" s="18">
        <f t="shared" si="212"/>
        <v>0</v>
      </c>
      <c r="N327" s="19">
        <f t="shared" si="213"/>
        <v>0</v>
      </c>
      <c r="O327" s="17"/>
      <c r="P327" s="4"/>
      <c r="Q327" s="101">
        <f t="shared" si="202"/>
        <v>0</v>
      </c>
      <c r="R327" s="101"/>
      <c r="S327" s="101"/>
      <c r="T327" s="101"/>
    </row>
    <row r="328" spans="1:20" ht="15.75" thickBot="1" x14ac:dyDescent="0.3">
      <c r="A328" s="40" t="s">
        <v>12</v>
      </c>
      <c r="B328" s="40"/>
      <c r="C328" s="40"/>
      <c r="D328" s="41"/>
      <c r="E328" s="42">
        <v>97000</v>
      </c>
      <c r="F328" s="38">
        <f>SUM(F304:F327)</f>
        <v>0</v>
      </c>
      <c r="G328" s="38">
        <f>G327</f>
        <v>97000</v>
      </c>
      <c r="H328" s="39">
        <f>H327</f>
        <v>0</v>
      </c>
      <c r="I328" s="49">
        <f>H328/G328</f>
        <v>0</v>
      </c>
      <c r="J328" s="43">
        <v>3000</v>
      </c>
      <c r="K328" s="50">
        <f>SUM(K304:K327)</f>
        <v>0</v>
      </c>
      <c r="L328" s="44">
        <f>L327</f>
        <v>3000</v>
      </c>
      <c r="M328" s="45">
        <f>M327</f>
        <v>0</v>
      </c>
      <c r="N328" s="46">
        <f>M328/L328</f>
        <v>0</v>
      </c>
      <c r="O328" s="47">
        <f>SUM(O304:O327)</f>
        <v>1</v>
      </c>
      <c r="P328" s="47">
        <f>SUM(P304:P327)</f>
        <v>0</v>
      </c>
      <c r="Q328" s="101">
        <f t="shared" si="202"/>
        <v>1</v>
      </c>
      <c r="R328" s="101">
        <f t="shared" ref="R328" si="219">P328</f>
        <v>0</v>
      </c>
      <c r="S328" s="101">
        <f>SUM(S304:S327)</f>
        <v>4330</v>
      </c>
      <c r="T328" s="101">
        <f>SUM(T304:T327)</f>
        <v>0</v>
      </c>
    </row>
    <row r="329" spans="1:20" ht="15.75" thickTop="1" x14ac:dyDescent="0.25"/>
    <row r="331" spans="1:20" x14ac:dyDescent="0.25">
      <c r="A331" s="190" t="s">
        <v>122</v>
      </c>
      <c r="B331" s="190"/>
      <c r="C331" s="190"/>
      <c r="D331" s="190"/>
      <c r="E331" s="190"/>
      <c r="F331" s="190"/>
      <c r="G331" s="190"/>
      <c r="H331" s="190"/>
      <c r="I331" s="190"/>
      <c r="J331" s="190"/>
      <c r="K331" s="190"/>
      <c r="L331" s="190"/>
      <c r="M331" s="190"/>
      <c r="N331" s="190"/>
      <c r="O331" s="190"/>
      <c r="P331" s="190"/>
      <c r="Q331" s="190"/>
      <c r="R331" s="190"/>
      <c r="S331" s="190"/>
      <c r="T331" s="190"/>
    </row>
    <row r="332" spans="1:20" ht="15.75" thickBot="1" x14ac:dyDescent="0.3">
      <c r="A332" s="170" t="s">
        <v>0</v>
      </c>
      <c r="B332" s="171"/>
      <c r="C332" s="171"/>
      <c r="D332" s="171"/>
      <c r="E332" s="172" t="s">
        <v>116</v>
      </c>
      <c r="F332" s="172"/>
      <c r="G332" s="172"/>
      <c r="H332" s="172"/>
      <c r="I332" s="173"/>
      <c r="J332" s="174" t="s">
        <v>117</v>
      </c>
      <c r="K332" s="175"/>
      <c r="L332" s="175"/>
      <c r="M332" s="175"/>
      <c r="N332" s="176"/>
      <c r="O332" s="14"/>
      <c r="P332" s="7"/>
      <c r="Q332" s="185" t="s">
        <v>77</v>
      </c>
      <c r="R332" s="185"/>
      <c r="S332" s="185"/>
      <c r="T332" s="185"/>
    </row>
    <row r="333" spans="1:20" ht="120.75" thickTop="1" x14ac:dyDescent="0.25">
      <c r="A333" s="9" t="s">
        <v>1</v>
      </c>
      <c r="B333" s="9" t="s">
        <v>2</v>
      </c>
      <c r="C333" s="9" t="s">
        <v>3</v>
      </c>
      <c r="D333" s="11" t="s">
        <v>9</v>
      </c>
      <c r="E333" s="29" t="s">
        <v>4</v>
      </c>
      <c r="F333" s="23" t="s">
        <v>6</v>
      </c>
      <c r="G333" s="23" t="s">
        <v>5</v>
      </c>
      <c r="H333" s="23" t="s">
        <v>7</v>
      </c>
      <c r="I333" s="26" t="s">
        <v>8</v>
      </c>
      <c r="J333" s="29" t="s">
        <v>4</v>
      </c>
      <c r="K333" s="30" t="s">
        <v>6</v>
      </c>
      <c r="L333" s="30" t="s">
        <v>5</v>
      </c>
      <c r="M333" s="30" t="s">
        <v>7</v>
      </c>
      <c r="N333" s="31" t="s">
        <v>8</v>
      </c>
      <c r="O333" s="113" t="s">
        <v>103</v>
      </c>
      <c r="P333" s="113" t="s">
        <v>104</v>
      </c>
      <c r="Q333" s="113" t="s">
        <v>105</v>
      </c>
      <c r="R333" s="113" t="s">
        <v>106</v>
      </c>
      <c r="S333" s="113" t="s">
        <v>107</v>
      </c>
      <c r="T333" s="113" t="s">
        <v>108</v>
      </c>
    </row>
    <row r="334" spans="1:20" ht="15.75" x14ac:dyDescent="0.25">
      <c r="A334" s="68">
        <v>2022</v>
      </c>
      <c r="B334" s="68">
        <v>4</v>
      </c>
      <c r="C334" s="69">
        <v>44835</v>
      </c>
      <c r="D334" s="69">
        <v>44926</v>
      </c>
      <c r="E334" s="70"/>
      <c r="F334" s="70"/>
      <c r="G334" s="70"/>
      <c r="H334" s="70"/>
      <c r="I334" s="71"/>
      <c r="J334" s="70"/>
      <c r="K334" s="70"/>
      <c r="L334" s="70"/>
      <c r="M334" s="70"/>
      <c r="N334" s="71"/>
      <c r="O334" s="72"/>
      <c r="P334" s="73"/>
      <c r="Q334" s="102"/>
      <c r="R334" s="102"/>
      <c r="S334" s="102"/>
      <c r="T334" s="102"/>
    </row>
    <row r="335" spans="1:20" ht="15.75" x14ac:dyDescent="0.25">
      <c r="A335" s="68">
        <v>2023</v>
      </c>
      <c r="B335" s="68">
        <v>1</v>
      </c>
      <c r="C335" s="69">
        <v>44927</v>
      </c>
      <c r="D335" s="69">
        <v>45016</v>
      </c>
      <c r="E335" s="70"/>
      <c r="F335" s="70"/>
      <c r="G335" s="70"/>
      <c r="H335" s="70"/>
      <c r="I335" s="71"/>
      <c r="J335" s="70"/>
      <c r="K335" s="70"/>
      <c r="L335" s="70"/>
      <c r="M335" s="70"/>
      <c r="N335" s="71"/>
      <c r="O335" s="72"/>
      <c r="P335" s="73"/>
      <c r="Q335" s="102"/>
      <c r="R335" s="102"/>
      <c r="S335" s="102"/>
      <c r="T335" s="102"/>
    </row>
    <row r="336" spans="1:20" ht="15.75" x14ac:dyDescent="0.25">
      <c r="A336" s="115">
        <v>2023</v>
      </c>
      <c r="B336" s="115">
        <v>2</v>
      </c>
      <c r="C336" s="116">
        <v>45017</v>
      </c>
      <c r="D336" s="116">
        <v>45107</v>
      </c>
      <c r="E336" s="126">
        <v>0</v>
      </c>
      <c r="F336" s="118">
        <v>0</v>
      </c>
      <c r="G336" s="118">
        <f>E336</f>
        <v>0</v>
      </c>
      <c r="H336" s="118">
        <f>SUM(F336+0)</f>
        <v>0</v>
      </c>
      <c r="I336" s="127"/>
      <c r="J336" s="128">
        <v>0</v>
      </c>
      <c r="K336" s="129">
        <v>0</v>
      </c>
      <c r="L336" s="130">
        <f>J336</f>
        <v>0</v>
      </c>
      <c r="M336" s="129">
        <f>SUM(K336+0)</f>
        <v>0</v>
      </c>
      <c r="N336" s="131">
        <v>0</v>
      </c>
      <c r="O336" s="135"/>
      <c r="P336" s="133"/>
      <c r="Q336" s="114"/>
      <c r="R336" s="114"/>
      <c r="S336" s="114"/>
      <c r="T336" s="114"/>
    </row>
    <row r="337" spans="1:20" ht="15.75" x14ac:dyDescent="0.25">
      <c r="A337" s="68">
        <v>2023</v>
      </c>
      <c r="B337" s="68">
        <v>3</v>
      </c>
      <c r="C337" s="69">
        <v>45108</v>
      </c>
      <c r="D337" s="69">
        <v>45199</v>
      </c>
      <c r="E337" s="79"/>
      <c r="F337" s="80"/>
      <c r="G337" s="80">
        <f t="shared" ref="G337:G338" si="220">G336+E337</f>
        <v>0</v>
      </c>
      <c r="H337" s="80">
        <f t="shared" ref="H337:H341" si="221">SUM(H336+F337)</f>
        <v>0</v>
      </c>
      <c r="I337" s="81">
        <v>0</v>
      </c>
      <c r="J337" s="82"/>
      <c r="K337" s="83"/>
      <c r="L337" s="83">
        <f>L336+J337</f>
        <v>0</v>
      </c>
      <c r="M337" s="83">
        <f>SUM(M336+K337)</f>
        <v>0</v>
      </c>
      <c r="N337" s="158">
        <v>0</v>
      </c>
      <c r="O337" s="159">
        <v>0</v>
      </c>
      <c r="P337" s="72">
        <v>0</v>
      </c>
      <c r="Q337" s="102">
        <f t="shared" ref="Q337:Q358" si="222">O337</f>
        <v>0</v>
      </c>
      <c r="R337" s="102">
        <v>0</v>
      </c>
      <c r="S337" s="102">
        <v>0</v>
      </c>
      <c r="T337" s="102">
        <v>0</v>
      </c>
    </row>
    <row r="338" spans="1:20" ht="15.75" x14ac:dyDescent="0.25">
      <c r="A338" s="68">
        <v>2023</v>
      </c>
      <c r="B338" s="68">
        <v>4</v>
      </c>
      <c r="C338" s="69">
        <v>45200</v>
      </c>
      <c r="D338" s="69">
        <v>45291</v>
      </c>
      <c r="E338" s="79">
        <f>$E$358/8</f>
        <v>25000</v>
      </c>
      <c r="F338" s="80">
        <v>0</v>
      </c>
      <c r="G338" s="80">
        <f t="shared" si="220"/>
        <v>25000</v>
      </c>
      <c r="H338" s="80">
        <f t="shared" si="221"/>
        <v>0</v>
      </c>
      <c r="I338" s="81">
        <f t="shared" ref="I338:I354" si="223">H338/G338</f>
        <v>0</v>
      </c>
      <c r="J338" s="82">
        <f>$J$358/8</f>
        <v>750</v>
      </c>
      <c r="K338" s="83">
        <v>0</v>
      </c>
      <c r="L338" s="83">
        <f>L337+J338</f>
        <v>750</v>
      </c>
      <c r="M338" s="83">
        <f>SUM(M337+K338)</f>
        <v>0</v>
      </c>
      <c r="N338" s="158">
        <f t="shared" ref="N338:N341" si="224">M338/L338</f>
        <v>0</v>
      </c>
      <c r="O338" s="159">
        <v>0</v>
      </c>
      <c r="P338" s="72">
        <v>0</v>
      </c>
      <c r="Q338" s="102">
        <f t="shared" si="222"/>
        <v>0</v>
      </c>
      <c r="R338" s="102">
        <v>0</v>
      </c>
      <c r="S338" s="102">
        <v>0</v>
      </c>
      <c r="T338" s="102">
        <v>0</v>
      </c>
    </row>
    <row r="339" spans="1:20" ht="15.75" x14ac:dyDescent="0.25">
      <c r="A339" s="68">
        <v>2024</v>
      </c>
      <c r="B339" s="68">
        <v>1</v>
      </c>
      <c r="C339" s="69">
        <v>45292</v>
      </c>
      <c r="D339" s="69">
        <v>45382</v>
      </c>
      <c r="E339" s="79">
        <f t="shared" ref="E339:E345" si="225">$E$358/8</f>
        <v>25000</v>
      </c>
      <c r="F339" s="80">
        <v>0</v>
      </c>
      <c r="G339" s="80">
        <f>G338+E339</f>
        <v>50000</v>
      </c>
      <c r="H339" s="80">
        <f t="shared" si="221"/>
        <v>0</v>
      </c>
      <c r="I339" s="81">
        <f t="shared" si="223"/>
        <v>0</v>
      </c>
      <c r="J339" s="82">
        <f t="shared" ref="J339:J345" si="226">$J$358/8</f>
        <v>750</v>
      </c>
      <c r="K339" s="83">
        <v>0</v>
      </c>
      <c r="L339" s="83">
        <f t="shared" ref="L339:L341" si="227">L338+J339</f>
        <v>1500</v>
      </c>
      <c r="M339" s="83">
        <f t="shared" ref="M339:M340" si="228">SUM(M338+K339)</f>
        <v>0</v>
      </c>
      <c r="N339" s="158">
        <f t="shared" si="224"/>
        <v>0</v>
      </c>
      <c r="O339" s="159">
        <v>0</v>
      </c>
      <c r="P339" s="72">
        <v>0</v>
      </c>
      <c r="Q339" s="102">
        <f t="shared" si="222"/>
        <v>0</v>
      </c>
      <c r="R339" s="102">
        <v>0</v>
      </c>
      <c r="S339" s="102">
        <v>0</v>
      </c>
      <c r="T339" s="102">
        <v>0</v>
      </c>
    </row>
    <row r="340" spans="1:20" ht="15.75" x14ac:dyDescent="0.25">
      <c r="A340" s="68">
        <v>2024</v>
      </c>
      <c r="B340" s="68">
        <v>2</v>
      </c>
      <c r="C340" s="69">
        <v>45383</v>
      </c>
      <c r="D340" s="69">
        <v>45473</v>
      </c>
      <c r="E340" s="79">
        <f t="shared" si="225"/>
        <v>25000</v>
      </c>
      <c r="F340" s="80">
        <v>0</v>
      </c>
      <c r="G340" s="80">
        <f t="shared" ref="G340:G341" si="229">G339+E340</f>
        <v>75000</v>
      </c>
      <c r="H340" s="80">
        <f t="shared" si="221"/>
        <v>0</v>
      </c>
      <c r="I340" s="81">
        <f t="shared" si="223"/>
        <v>0</v>
      </c>
      <c r="J340" s="82">
        <f t="shared" si="226"/>
        <v>750</v>
      </c>
      <c r="K340" s="83">
        <v>0</v>
      </c>
      <c r="L340" s="83">
        <f t="shared" si="227"/>
        <v>2250</v>
      </c>
      <c r="M340" s="83">
        <f t="shared" si="228"/>
        <v>0</v>
      </c>
      <c r="N340" s="158">
        <f t="shared" si="224"/>
        <v>0</v>
      </c>
      <c r="O340" s="159">
        <v>0</v>
      </c>
      <c r="P340" s="72">
        <v>0</v>
      </c>
      <c r="Q340" s="102">
        <f t="shared" si="222"/>
        <v>0</v>
      </c>
      <c r="R340" s="102">
        <v>0</v>
      </c>
      <c r="S340" s="102">
        <v>0</v>
      </c>
      <c r="T340" s="102">
        <v>0</v>
      </c>
    </row>
    <row r="341" spans="1:20" ht="15.75" x14ac:dyDescent="0.25">
      <c r="A341" s="68">
        <v>2024</v>
      </c>
      <c r="B341" s="68">
        <v>3</v>
      </c>
      <c r="C341" s="69">
        <v>45474</v>
      </c>
      <c r="D341" s="69">
        <v>45565</v>
      </c>
      <c r="E341" s="79">
        <f t="shared" si="225"/>
        <v>25000</v>
      </c>
      <c r="F341" s="80">
        <v>0</v>
      </c>
      <c r="G341" s="80">
        <f t="shared" si="229"/>
        <v>100000</v>
      </c>
      <c r="H341" s="80">
        <f t="shared" si="221"/>
        <v>0</v>
      </c>
      <c r="I341" s="81">
        <f t="shared" si="223"/>
        <v>0</v>
      </c>
      <c r="J341" s="82">
        <f t="shared" si="226"/>
        <v>750</v>
      </c>
      <c r="K341" s="83">
        <v>0</v>
      </c>
      <c r="L341" s="83">
        <f t="shared" si="227"/>
        <v>3000</v>
      </c>
      <c r="M341" s="83">
        <f>SUM(M340+K341)</f>
        <v>0</v>
      </c>
      <c r="N341" s="158">
        <f t="shared" si="224"/>
        <v>0</v>
      </c>
      <c r="O341" s="159">
        <v>0</v>
      </c>
      <c r="P341" s="72">
        <v>0</v>
      </c>
      <c r="Q341" s="102">
        <f t="shared" si="222"/>
        <v>0</v>
      </c>
      <c r="R341" s="102">
        <v>0</v>
      </c>
      <c r="S341" s="102">
        <v>0</v>
      </c>
      <c r="T341" s="102">
        <v>0</v>
      </c>
    </row>
    <row r="342" spans="1:20" ht="15.75" x14ac:dyDescent="0.25">
      <c r="A342" s="1">
        <v>2024</v>
      </c>
      <c r="B342" s="1">
        <v>4</v>
      </c>
      <c r="C342" s="3">
        <v>45566</v>
      </c>
      <c r="D342" s="3">
        <v>45657</v>
      </c>
      <c r="E342" s="24">
        <f t="shared" si="225"/>
        <v>25000</v>
      </c>
      <c r="F342" s="20"/>
      <c r="G342" s="20">
        <f>G341+E342</f>
        <v>125000</v>
      </c>
      <c r="H342" s="20">
        <f>SUM(H341+F342)</f>
        <v>0</v>
      </c>
      <c r="I342" s="27">
        <f t="shared" si="223"/>
        <v>0</v>
      </c>
      <c r="J342" s="12">
        <f t="shared" si="226"/>
        <v>750</v>
      </c>
      <c r="K342" s="8"/>
      <c r="L342" s="8">
        <f>L341+J342</f>
        <v>3750</v>
      </c>
      <c r="M342" s="8">
        <f>SUM(M341+K342)</f>
        <v>0</v>
      </c>
      <c r="N342" s="77">
        <f>M342/L342</f>
        <v>0</v>
      </c>
      <c r="O342" s="78">
        <v>0</v>
      </c>
      <c r="P342" s="16"/>
      <c r="Q342" s="101">
        <f t="shared" si="222"/>
        <v>0</v>
      </c>
      <c r="R342" s="101"/>
      <c r="S342" s="101">
        <v>0</v>
      </c>
      <c r="T342" s="101"/>
    </row>
    <row r="343" spans="1:20" ht="15.75" x14ac:dyDescent="0.25">
      <c r="A343" s="1">
        <v>2025</v>
      </c>
      <c r="B343" s="1">
        <v>1</v>
      </c>
      <c r="C343" s="3">
        <v>45658</v>
      </c>
      <c r="D343" s="3">
        <v>45747</v>
      </c>
      <c r="E343" s="24">
        <f t="shared" si="225"/>
        <v>25000</v>
      </c>
      <c r="F343" s="20"/>
      <c r="G343" s="20">
        <f t="shared" ref="G343:G357" si="230">G342+E343</f>
        <v>150000</v>
      </c>
      <c r="H343" s="20">
        <f t="shared" ref="H343:H356" si="231">SUM(H342+F343)</f>
        <v>0</v>
      </c>
      <c r="I343" s="27">
        <f t="shared" si="223"/>
        <v>0</v>
      </c>
      <c r="J343" s="12">
        <f t="shared" si="226"/>
        <v>750</v>
      </c>
      <c r="K343" s="8"/>
      <c r="L343" s="8">
        <f>L342+J343</f>
        <v>4500</v>
      </c>
      <c r="M343" s="8">
        <f t="shared" ref="M343:M357" si="232">SUM(M342+K343)</f>
        <v>0</v>
      </c>
      <c r="N343" s="77">
        <f t="shared" ref="N343:N357" si="233">M343/L343</f>
        <v>0</v>
      </c>
      <c r="O343" s="78">
        <v>0</v>
      </c>
      <c r="P343" s="16"/>
      <c r="Q343" s="101">
        <f t="shared" si="222"/>
        <v>0</v>
      </c>
      <c r="R343" s="101"/>
      <c r="S343" s="101">
        <v>0</v>
      </c>
      <c r="T343" s="101"/>
    </row>
    <row r="344" spans="1:20" ht="15.75" x14ac:dyDescent="0.25">
      <c r="A344" s="1">
        <v>2025</v>
      </c>
      <c r="B344" s="1">
        <v>2</v>
      </c>
      <c r="C344" s="3">
        <v>45748</v>
      </c>
      <c r="D344" s="3">
        <v>45838</v>
      </c>
      <c r="E344" s="24">
        <f t="shared" si="225"/>
        <v>25000</v>
      </c>
      <c r="F344" s="20"/>
      <c r="G344" s="20">
        <f t="shared" si="230"/>
        <v>175000</v>
      </c>
      <c r="H344" s="20">
        <f t="shared" si="231"/>
        <v>0</v>
      </c>
      <c r="I344" s="27">
        <f t="shared" si="223"/>
        <v>0</v>
      </c>
      <c r="J344" s="12">
        <f t="shared" si="226"/>
        <v>750</v>
      </c>
      <c r="K344" s="8"/>
      <c r="L344" s="8">
        <f t="shared" ref="L344" si="234">L343+J344</f>
        <v>5250</v>
      </c>
      <c r="M344" s="8">
        <f t="shared" si="232"/>
        <v>0</v>
      </c>
      <c r="N344" s="77">
        <f t="shared" si="233"/>
        <v>0</v>
      </c>
      <c r="O344" s="78">
        <v>0</v>
      </c>
      <c r="P344" s="16"/>
      <c r="Q344" s="101">
        <f t="shared" si="222"/>
        <v>0</v>
      </c>
      <c r="R344" s="101"/>
      <c r="S344" s="101">
        <v>0</v>
      </c>
      <c r="T344" s="101"/>
    </row>
    <row r="345" spans="1:20" ht="15.75" x14ac:dyDescent="0.25">
      <c r="A345" s="1">
        <v>2025</v>
      </c>
      <c r="B345" s="1">
        <v>3</v>
      </c>
      <c r="C345" s="3">
        <v>45839</v>
      </c>
      <c r="D345" s="3">
        <v>45930</v>
      </c>
      <c r="E345" s="24">
        <f t="shared" si="225"/>
        <v>25000</v>
      </c>
      <c r="F345" s="20"/>
      <c r="G345" s="20">
        <f t="shared" si="230"/>
        <v>200000</v>
      </c>
      <c r="H345" s="20">
        <f t="shared" si="231"/>
        <v>0</v>
      </c>
      <c r="I345" s="27">
        <f t="shared" si="223"/>
        <v>0</v>
      </c>
      <c r="J345" s="12">
        <f t="shared" si="226"/>
        <v>750</v>
      </c>
      <c r="K345" s="8"/>
      <c r="L345" s="8">
        <f>L344+J345</f>
        <v>6000</v>
      </c>
      <c r="M345" s="8">
        <f t="shared" si="232"/>
        <v>0</v>
      </c>
      <c r="N345" s="77">
        <f t="shared" si="233"/>
        <v>0</v>
      </c>
      <c r="O345" s="78">
        <v>1</v>
      </c>
      <c r="P345" s="16"/>
      <c r="Q345" s="101">
        <f t="shared" si="222"/>
        <v>1</v>
      </c>
      <c r="R345" s="101"/>
      <c r="S345" s="101">
        <v>5135</v>
      </c>
      <c r="T345" s="101"/>
    </row>
    <row r="346" spans="1:20" ht="15.75" x14ac:dyDescent="0.25">
      <c r="A346" s="1">
        <v>2025</v>
      </c>
      <c r="B346" s="1">
        <v>4</v>
      </c>
      <c r="C346" s="3">
        <v>45931</v>
      </c>
      <c r="D346" s="3">
        <v>46022</v>
      </c>
      <c r="E346" s="24">
        <f t="shared" ref="E346:E348" si="235">$E$21/11</f>
        <v>0</v>
      </c>
      <c r="F346" s="20"/>
      <c r="G346" s="20">
        <f t="shared" si="230"/>
        <v>200000</v>
      </c>
      <c r="H346" s="20">
        <f t="shared" si="231"/>
        <v>0</v>
      </c>
      <c r="I346" s="27">
        <f t="shared" si="223"/>
        <v>0</v>
      </c>
      <c r="J346" s="12">
        <f t="shared" ref="J346:J348" si="236">$J$21/11</f>
        <v>0</v>
      </c>
      <c r="K346" s="8"/>
      <c r="L346" s="8">
        <f t="shared" ref="L346:L357" si="237">L345+J346</f>
        <v>6000</v>
      </c>
      <c r="M346" s="8">
        <f t="shared" si="232"/>
        <v>0</v>
      </c>
      <c r="N346" s="77">
        <f t="shared" si="233"/>
        <v>0</v>
      </c>
      <c r="O346" s="78"/>
      <c r="P346" s="16"/>
      <c r="Q346" s="101">
        <f t="shared" si="222"/>
        <v>0</v>
      </c>
      <c r="R346" s="101"/>
      <c r="S346" s="101"/>
      <c r="T346" s="101"/>
    </row>
    <row r="347" spans="1:20" ht="15.75" x14ac:dyDescent="0.25">
      <c r="A347" s="1">
        <v>2026</v>
      </c>
      <c r="B347" s="1">
        <v>1</v>
      </c>
      <c r="C347" s="3">
        <v>46023</v>
      </c>
      <c r="D347" s="3">
        <v>46112</v>
      </c>
      <c r="E347" s="24">
        <f t="shared" si="235"/>
        <v>0</v>
      </c>
      <c r="F347" s="20"/>
      <c r="G347" s="20">
        <f t="shared" si="230"/>
        <v>200000</v>
      </c>
      <c r="H347" s="20">
        <f t="shared" si="231"/>
        <v>0</v>
      </c>
      <c r="I347" s="27">
        <f t="shared" si="223"/>
        <v>0</v>
      </c>
      <c r="J347" s="12">
        <f t="shared" si="236"/>
        <v>0</v>
      </c>
      <c r="K347" s="8"/>
      <c r="L347" s="8">
        <f t="shared" si="237"/>
        <v>6000</v>
      </c>
      <c r="M347" s="8">
        <f t="shared" si="232"/>
        <v>0</v>
      </c>
      <c r="N347" s="77">
        <f t="shared" si="233"/>
        <v>0</v>
      </c>
      <c r="O347" s="78"/>
      <c r="P347" s="16"/>
      <c r="Q347" s="101">
        <f t="shared" si="222"/>
        <v>0</v>
      </c>
      <c r="R347" s="101"/>
      <c r="S347" s="101"/>
      <c r="T347" s="101"/>
    </row>
    <row r="348" spans="1:20" ht="15.75" x14ac:dyDescent="0.25">
      <c r="A348" s="1">
        <v>2026</v>
      </c>
      <c r="B348" s="1">
        <v>2</v>
      </c>
      <c r="C348" s="3">
        <v>46113</v>
      </c>
      <c r="D348" s="3">
        <v>46203</v>
      </c>
      <c r="E348" s="24">
        <f t="shared" si="235"/>
        <v>0</v>
      </c>
      <c r="F348" s="20"/>
      <c r="G348" s="20">
        <f t="shared" si="230"/>
        <v>200000</v>
      </c>
      <c r="H348" s="20">
        <f t="shared" si="231"/>
        <v>0</v>
      </c>
      <c r="I348" s="27">
        <f t="shared" si="223"/>
        <v>0</v>
      </c>
      <c r="J348" s="12">
        <f t="shared" si="236"/>
        <v>0</v>
      </c>
      <c r="K348" s="8"/>
      <c r="L348" s="8">
        <f t="shared" si="237"/>
        <v>6000</v>
      </c>
      <c r="M348" s="8">
        <f t="shared" si="232"/>
        <v>0</v>
      </c>
      <c r="N348" s="77">
        <f t="shared" si="233"/>
        <v>0</v>
      </c>
      <c r="O348" s="78"/>
      <c r="P348" s="16"/>
      <c r="Q348" s="101">
        <f t="shared" si="222"/>
        <v>0</v>
      </c>
      <c r="R348" s="101"/>
      <c r="S348" s="101"/>
      <c r="T348" s="101"/>
    </row>
    <row r="349" spans="1:20" ht="15.75" x14ac:dyDescent="0.25">
      <c r="A349" s="1">
        <v>2026</v>
      </c>
      <c r="B349" s="1">
        <v>3</v>
      </c>
      <c r="C349" s="3">
        <v>46204</v>
      </c>
      <c r="D349" s="3">
        <v>46295</v>
      </c>
      <c r="E349" s="25">
        <v>0</v>
      </c>
      <c r="F349" s="21"/>
      <c r="G349" s="21">
        <f t="shared" si="230"/>
        <v>200000</v>
      </c>
      <c r="H349" s="21">
        <f t="shared" si="231"/>
        <v>0</v>
      </c>
      <c r="I349" s="28">
        <f t="shared" si="223"/>
        <v>0</v>
      </c>
      <c r="J349" s="13">
        <v>0</v>
      </c>
      <c r="K349" s="5"/>
      <c r="L349" s="5">
        <f t="shared" si="237"/>
        <v>6000</v>
      </c>
      <c r="M349" s="5">
        <f t="shared" si="232"/>
        <v>0</v>
      </c>
      <c r="N349" s="19">
        <f t="shared" si="233"/>
        <v>0</v>
      </c>
      <c r="O349" s="76"/>
      <c r="P349" s="4"/>
      <c r="Q349" s="101">
        <f t="shared" si="222"/>
        <v>0</v>
      </c>
      <c r="R349" s="101"/>
      <c r="S349" s="101"/>
      <c r="T349" s="101"/>
    </row>
    <row r="350" spans="1:20" ht="15.75" x14ac:dyDescent="0.25">
      <c r="A350" s="1">
        <v>2026</v>
      </c>
      <c r="B350" s="1">
        <v>4</v>
      </c>
      <c r="C350" s="3">
        <v>46296</v>
      </c>
      <c r="D350" s="3">
        <v>46387</v>
      </c>
      <c r="E350" s="25">
        <v>0</v>
      </c>
      <c r="F350" s="21"/>
      <c r="G350" s="21">
        <f t="shared" si="230"/>
        <v>200000</v>
      </c>
      <c r="H350" s="21">
        <f t="shared" si="231"/>
        <v>0</v>
      </c>
      <c r="I350" s="28">
        <f t="shared" si="223"/>
        <v>0</v>
      </c>
      <c r="J350" s="13">
        <v>0</v>
      </c>
      <c r="K350" s="5"/>
      <c r="L350" s="5">
        <f t="shared" si="237"/>
        <v>6000</v>
      </c>
      <c r="M350" s="5">
        <f t="shared" si="232"/>
        <v>0</v>
      </c>
      <c r="N350" s="19">
        <f t="shared" si="233"/>
        <v>0</v>
      </c>
      <c r="O350" s="17"/>
      <c r="P350" s="4"/>
      <c r="Q350" s="101">
        <f t="shared" si="222"/>
        <v>0</v>
      </c>
      <c r="R350" s="101"/>
      <c r="S350" s="101"/>
      <c r="T350" s="101"/>
    </row>
    <row r="351" spans="1:20" ht="15.75" x14ac:dyDescent="0.25">
      <c r="A351" s="1">
        <v>2027</v>
      </c>
      <c r="B351" s="1">
        <v>1</v>
      </c>
      <c r="C351" s="3">
        <v>46388</v>
      </c>
      <c r="D351" s="3">
        <v>46477</v>
      </c>
      <c r="E351" s="25">
        <v>0</v>
      </c>
      <c r="F351" s="21"/>
      <c r="G351" s="21">
        <f t="shared" si="230"/>
        <v>200000</v>
      </c>
      <c r="H351" s="21">
        <f t="shared" si="231"/>
        <v>0</v>
      </c>
      <c r="I351" s="28">
        <f t="shared" si="223"/>
        <v>0</v>
      </c>
      <c r="J351" s="13">
        <v>0</v>
      </c>
      <c r="K351" s="5"/>
      <c r="L351" s="5">
        <f t="shared" si="237"/>
        <v>6000</v>
      </c>
      <c r="M351" s="5">
        <f t="shared" si="232"/>
        <v>0</v>
      </c>
      <c r="N351" s="19">
        <f t="shared" si="233"/>
        <v>0</v>
      </c>
      <c r="O351" s="17"/>
      <c r="P351" s="4"/>
      <c r="Q351" s="101">
        <f t="shared" si="222"/>
        <v>0</v>
      </c>
      <c r="R351" s="101"/>
      <c r="S351" s="101"/>
      <c r="T351" s="101"/>
    </row>
    <row r="352" spans="1:20" ht="15.75" x14ac:dyDescent="0.25">
      <c r="A352" s="1">
        <v>2027</v>
      </c>
      <c r="B352" s="1">
        <v>2</v>
      </c>
      <c r="C352" s="3">
        <v>46478</v>
      </c>
      <c r="D352" s="3">
        <v>46568</v>
      </c>
      <c r="E352" s="25">
        <v>0</v>
      </c>
      <c r="F352" s="21"/>
      <c r="G352" s="21">
        <f t="shared" si="230"/>
        <v>200000</v>
      </c>
      <c r="H352" s="21">
        <f t="shared" si="231"/>
        <v>0</v>
      </c>
      <c r="I352" s="28">
        <f t="shared" si="223"/>
        <v>0</v>
      </c>
      <c r="J352" s="13">
        <v>0</v>
      </c>
      <c r="K352" s="5"/>
      <c r="L352" s="5">
        <f t="shared" si="237"/>
        <v>6000</v>
      </c>
      <c r="M352" s="5">
        <f t="shared" si="232"/>
        <v>0</v>
      </c>
      <c r="N352" s="19">
        <f t="shared" si="233"/>
        <v>0</v>
      </c>
      <c r="O352" s="17"/>
      <c r="P352" s="4"/>
      <c r="Q352" s="101">
        <f t="shared" si="222"/>
        <v>0</v>
      </c>
      <c r="R352" s="101"/>
      <c r="S352" s="101"/>
      <c r="T352" s="101"/>
    </row>
    <row r="353" spans="1:20" ht="15.75" x14ac:dyDescent="0.25">
      <c r="A353" s="1">
        <v>2027</v>
      </c>
      <c r="B353" s="1">
        <v>3</v>
      </c>
      <c r="C353" s="3">
        <v>46569</v>
      </c>
      <c r="D353" s="3">
        <v>46660</v>
      </c>
      <c r="E353" s="25">
        <v>0</v>
      </c>
      <c r="F353" s="21"/>
      <c r="G353" s="21">
        <f t="shared" si="230"/>
        <v>200000</v>
      </c>
      <c r="H353" s="21">
        <f t="shared" si="231"/>
        <v>0</v>
      </c>
      <c r="I353" s="28">
        <f t="shared" si="223"/>
        <v>0</v>
      </c>
      <c r="J353" s="13">
        <v>0</v>
      </c>
      <c r="K353" s="5"/>
      <c r="L353" s="5">
        <f t="shared" si="237"/>
        <v>6000</v>
      </c>
      <c r="M353" s="5">
        <f t="shared" si="232"/>
        <v>0</v>
      </c>
      <c r="N353" s="19">
        <f t="shared" si="233"/>
        <v>0</v>
      </c>
      <c r="O353" s="17"/>
      <c r="P353" s="4"/>
      <c r="Q353" s="101">
        <f t="shared" si="222"/>
        <v>0</v>
      </c>
      <c r="R353" s="101"/>
      <c r="S353" s="101"/>
      <c r="T353" s="101"/>
    </row>
    <row r="354" spans="1:20" ht="15.75" x14ac:dyDescent="0.25">
      <c r="A354" s="1">
        <v>2027</v>
      </c>
      <c r="B354" s="1">
        <v>4</v>
      </c>
      <c r="C354" s="3">
        <v>46661</v>
      </c>
      <c r="D354" s="3">
        <v>46752</v>
      </c>
      <c r="E354" s="25">
        <v>0</v>
      </c>
      <c r="F354" s="21"/>
      <c r="G354" s="21">
        <f t="shared" si="230"/>
        <v>200000</v>
      </c>
      <c r="H354" s="21">
        <f t="shared" si="231"/>
        <v>0</v>
      </c>
      <c r="I354" s="28">
        <f t="shared" si="223"/>
        <v>0</v>
      </c>
      <c r="J354" s="13">
        <v>0</v>
      </c>
      <c r="K354" s="5"/>
      <c r="L354" s="5">
        <f t="shared" si="237"/>
        <v>6000</v>
      </c>
      <c r="M354" s="5">
        <f t="shared" si="232"/>
        <v>0</v>
      </c>
      <c r="N354" s="19">
        <f t="shared" si="233"/>
        <v>0</v>
      </c>
      <c r="O354" s="17"/>
      <c r="P354" s="4"/>
      <c r="Q354" s="101">
        <f t="shared" si="222"/>
        <v>0</v>
      </c>
      <c r="R354" s="101"/>
      <c r="S354" s="101"/>
      <c r="T354" s="101"/>
    </row>
    <row r="355" spans="1:20" ht="15.75" x14ac:dyDescent="0.25">
      <c r="A355" s="1">
        <v>2028</v>
      </c>
      <c r="B355" s="1">
        <v>1</v>
      </c>
      <c r="C355" s="3">
        <v>46753</v>
      </c>
      <c r="D355" s="3">
        <v>46843</v>
      </c>
      <c r="E355" s="25">
        <v>0</v>
      </c>
      <c r="F355" s="21"/>
      <c r="G355" s="21">
        <f t="shared" si="230"/>
        <v>200000</v>
      </c>
      <c r="H355" s="21">
        <f t="shared" si="231"/>
        <v>0</v>
      </c>
      <c r="I355" s="28">
        <f>H355/G355</f>
        <v>0</v>
      </c>
      <c r="J355" s="13">
        <v>0</v>
      </c>
      <c r="K355" s="5"/>
      <c r="L355" s="5">
        <f t="shared" si="237"/>
        <v>6000</v>
      </c>
      <c r="M355" s="5">
        <f t="shared" si="232"/>
        <v>0</v>
      </c>
      <c r="N355" s="19">
        <f t="shared" si="233"/>
        <v>0</v>
      </c>
      <c r="O355" s="17"/>
      <c r="P355" s="4"/>
      <c r="Q355" s="101">
        <f t="shared" si="222"/>
        <v>0</v>
      </c>
      <c r="R355" s="101"/>
      <c r="S355" s="101"/>
      <c r="T355" s="101"/>
    </row>
    <row r="356" spans="1:20" ht="15.75" x14ac:dyDescent="0.25">
      <c r="A356" s="1">
        <v>2028</v>
      </c>
      <c r="B356" s="1">
        <v>2</v>
      </c>
      <c r="C356" s="3">
        <v>46844</v>
      </c>
      <c r="D356" s="3">
        <v>46934</v>
      </c>
      <c r="E356" s="25">
        <v>0</v>
      </c>
      <c r="F356" s="21"/>
      <c r="G356" s="21">
        <f t="shared" si="230"/>
        <v>200000</v>
      </c>
      <c r="H356" s="21">
        <f t="shared" si="231"/>
        <v>0</v>
      </c>
      <c r="I356" s="28">
        <f t="shared" ref="I356:I357" si="238">H356/G356</f>
        <v>0</v>
      </c>
      <c r="J356" s="13">
        <v>0</v>
      </c>
      <c r="K356" s="5"/>
      <c r="L356" s="5">
        <f t="shared" si="237"/>
        <v>6000</v>
      </c>
      <c r="M356" s="5">
        <f t="shared" si="232"/>
        <v>0</v>
      </c>
      <c r="N356" s="19">
        <f t="shared" si="233"/>
        <v>0</v>
      </c>
      <c r="O356" s="17"/>
      <c r="P356" s="4"/>
      <c r="Q356" s="101">
        <f t="shared" si="222"/>
        <v>0</v>
      </c>
      <c r="R356" s="101"/>
      <c r="S356" s="101"/>
      <c r="T356" s="101"/>
    </row>
    <row r="357" spans="1:20" ht="15.75" x14ac:dyDescent="0.25">
      <c r="A357" s="1">
        <v>2028</v>
      </c>
      <c r="B357" s="1">
        <v>3</v>
      </c>
      <c r="C357" s="3">
        <v>46935</v>
      </c>
      <c r="D357" s="3">
        <v>47026</v>
      </c>
      <c r="E357" s="25">
        <v>0</v>
      </c>
      <c r="F357" s="21"/>
      <c r="G357" s="21">
        <f t="shared" si="230"/>
        <v>200000</v>
      </c>
      <c r="H357" s="21">
        <f>SUM(H356+F357)</f>
        <v>0</v>
      </c>
      <c r="I357" s="28">
        <f t="shared" si="238"/>
        <v>0</v>
      </c>
      <c r="J357" s="13">
        <v>0</v>
      </c>
      <c r="K357" s="18"/>
      <c r="L357" s="18">
        <f t="shared" si="237"/>
        <v>6000</v>
      </c>
      <c r="M357" s="18">
        <f t="shared" si="232"/>
        <v>0</v>
      </c>
      <c r="N357" s="19">
        <f t="shared" si="233"/>
        <v>0</v>
      </c>
      <c r="O357" s="17"/>
      <c r="P357" s="4"/>
      <c r="Q357" s="101">
        <f t="shared" si="222"/>
        <v>0</v>
      </c>
      <c r="R357" s="101"/>
      <c r="S357" s="101"/>
      <c r="T357" s="101"/>
    </row>
    <row r="358" spans="1:20" ht="15.75" thickBot="1" x14ac:dyDescent="0.3">
      <c r="A358" s="40" t="s">
        <v>12</v>
      </c>
      <c r="B358" s="40"/>
      <c r="C358" s="40"/>
      <c r="D358" s="41"/>
      <c r="E358" s="42">
        <v>200000</v>
      </c>
      <c r="F358" s="38">
        <f>SUM(F334:F357)</f>
        <v>0</v>
      </c>
      <c r="G358" s="38">
        <f>G357</f>
        <v>200000</v>
      </c>
      <c r="H358" s="39">
        <f>H357</f>
        <v>0</v>
      </c>
      <c r="I358" s="49">
        <f>H358/G358</f>
        <v>0</v>
      </c>
      <c r="J358" s="43">
        <v>6000</v>
      </c>
      <c r="K358" s="50">
        <f>SUM(K334:K357)</f>
        <v>0</v>
      </c>
      <c r="L358" s="44">
        <f>L357</f>
        <v>6000</v>
      </c>
      <c r="M358" s="45">
        <f>M357</f>
        <v>0</v>
      </c>
      <c r="N358" s="46">
        <f>M358/L358</f>
        <v>0</v>
      </c>
      <c r="O358" s="47">
        <f>SUM(O334:O357)</f>
        <v>1</v>
      </c>
      <c r="P358" s="47">
        <f>SUM(P334:P357)</f>
        <v>0</v>
      </c>
      <c r="Q358" s="101">
        <f t="shared" si="222"/>
        <v>1</v>
      </c>
      <c r="R358" s="101">
        <f t="shared" ref="R358" si="239">P358</f>
        <v>0</v>
      </c>
      <c r="S358" s="101">
        <f>SUM(S334:S357)</f>
        <v>5135</v>
      </c>
      <c r="T358" s="101">
        <f>SUM(T334:T357)</f>
        <v>0</v>
      </c>
    </row>
    <row r="359" spans="1:20" ht="15.75" thickTop="1" x14ac:dyDescent="0.25"/>
    <row r="361" spans="1:20" x14ac:dyDescent="0.25">
      <c r="A361" s="190" t="s">
        <v>125</v>
      </c>
      <c r="B361" s="190"/>
      <c r="C361" s="190"/>
      <c r="D361" s="190"/>
      <c r="E361" s="190"/>
      <c r="F361" s="190"/>
      <c r="G361" s="190"/>
      <c r="H361" s="190"/>
      <c r="I361" s="190"/>
      <c r="J361" s="190"/>
      <c r="K361" s="190"/>
      <c r="L361" s="190"/>
      <c r="M361" s="190"/>
      <c r="N361" s="190"/>
      <c r="O361" s="190"/>
      <c r="P361" s="190"/>
      <c r="Q361" s="190"/>
      <c r="R361" s="190"/>
      <c r="S361" s="190"/>
      <c r="T361" s="190"/>
    </row>
    <row r="362" spans="1:20" ht="15.75" thickBot="1" x14ac:dyDescent="0.3">
      <c r="A362" s="170" t="s">
        <v>0</v>
      </c>
      <c r="B362" s="171"/>
      <c r="C362" s="171"/>
      <c r="D362" s="171"/>
      <c r="E362" s="172" t="s">
        <v>116</v>
      </c>
      <c r="F362" s="172"/>
      <c r="G362" s="172"/>
      <c r="H362" s="172"/>
      <c r="I362" s="173"/>
      <c r="J362" s="174" t="s">
        <v>117</v>
      </c>
      <c r="K362" s="175"/>
      <c r="L362" s="175"/>
      <c r="M362" s="175"/>
      <c r="N362" s="176"/>
      <c r="O362" s="14"/>
      <c r="P362" s="7"/>
      <c r="Q362" s="185" t="s">
        <v>77</v>
      </c>
      <c r="R362" s="185"/>
      <c r="S362" s="185"/>
      <c r="T362" s="185"/>
    </row>
    <row r="363" spans="1:20" ht="120.75" thickTop="1" x14ac:dyDescent="0.25">
      <c r="A363" s="9" t="s">
        <v>1</v>
      </c>
      <c r="B363" s="9" t="s">
        <v>2</v>
      </c>
      <c r="C363" s="9" t="s">
        <v>3</v>
      </c>
      <c r="D363" s="11" t="s">
        <v>9</v>
      </c>
      <c r="E363" s="29" t="s">
        <v>4</v>
      </c>
      <c r="F363" s="23" t="s">
        <v>6</v>
      </c>
      <c r="G363" s="23" t="s">
        <v>5</v>
      </c>
      <c r="H363" s="23" t="s">
        <v>7</v>
      </c>
      <c r="I363" s="26" t="s">
        <v>8</v>
      </c>
      <c r="J363" s="29" t="s">
        <v>4</v>
      </c>
      <c r="K363" s="30" t="s">
        <v>6</v>
      </c>
      <c r="L363" s="30" t="s">
        <v>5</v>
      </c>
      <c r="M363" s="30" t="s">
        <v>7</v>
      </c>
      <c r="N363" s="31" t="s">
        <v>8</v>
      </c>
      <c r="O363" s="113" t="s">
        <v>103</v>
      </c>
      <c r="P363" s="113" t="s">
        <v>104</v>
      </c>
      <c r="Q363" s="113" t="s">
        <v>105</v>
      </c>
      <c r="R363" s="113" t="s">
        <v>106</v>
      </c>
      <c r="S363" s="113" t="s">
        <v>107</v>
      </c>
      <c r="T363" s="113" t="s">
        <v>108</v>
      </c>
    </row>
    <row r="364" spans="1:20" ht="15.75" x14ac:dyDescent="0.25">
      <c r="A364" s="68">
        <v>2022</v>
      </c>
      <c r="B364" s="68">
        <v>4</v>
      </c>
      <c r="C364" s="69">
        <v>44835</v>
      </c>
      <c r="D364" s="69">
        <v>44926</v>
      </c>
      <c r="E364" s="70"/>
      <c r="F364" s="70"/>
      <c r="G364" s="70"/>
      <c r="H364" s="70"/>
      <c r="I364" s="71"/>
      <c r="J364" s="70"/>
      <c r="K364" s="70"/>
      <c r="L364" s="70"/>
      <c r="M364" s="70"/>
      <c r="N364" s="71"/>
      <c r="O364" s="72"/>
      <c r="P364" s="73"/>
      <c r="Q364" s="102"/>
      <c r="R364" s="102"/>
      <c r="S364" s="102"/>
      <c r="T364" s="102"/>
    </row>
    <row r="365" spans="1:20" ht="15.75" x14ac:dyDescent="0.25">
      <c r="A365" s="68">
        <v>2023</v>
      </c>
      <c r="B365" s="68">
        <v>1</v>
      </c>
      <c r="C365" s="69">
        <v>44927</v>
      </c>
      <c r="D365" s="69">
        <v>45016</v>
      </c>
      <c r="E365" s="70"/>
      <c r="F365" s="70"/>
      <c r="G365" s="70"/>
      <c r="H365" s="70"/>
      <c r="I365" s="71"/>
      <c r="J365" s="70"/>
      <c r="K365" s="70"/>
      <c r="L365" s="70"/>
      <c r="M365" s="70"/>
      <c r="N365" s="71"/>
      <c r="O365" s="72"/>
      <c r="P365" s="73"/>
      <c r="Q365" s="102"/>
      <c r="R365" s="102"/>
      <c r="S365" s="102"/>
      <c r="T365" s="102"/>
    </row>
    <row r="366" spans="1:20" ht="15.75" x14ac:dyDescent="0.25">
      <c r="A366" s="115">
        <v>2023</v>
      </c>
      <c r="B366" s="115">
        <v>2</v>
      </c>
      <c r="C366" s="116">
        <v>45017</v>
      </c>
      <c r="D366" s="116">
        <v>45107</v>
      </c>
      <c r="E366" s="126">
        <v>0</v>
      </c>
      <c r="F366" s="118">
        <v>0</v>
      </c>
      <c r="G366" s="118">
        <f>E366</f>
        <v>0</v>
      </c>
      <c r="H366" s="118">
        <f>SUM(F366+0)</f>
        <v>0</v>
      </c>
      <c r="I366" s="127"/>
      <c r="J366" s="128">
        <v>0</v>
      </c>
      <c r="K366" s="129">
        <v>0</v>
      </c>
      <c r="L366" s="130">
        <f>J366</f>
        <v>0</v>
      </c>
      <c r="M366" s="129">
        <f>SUM(K366+0)</f>
        <v>0</v>
      </c>
      <c r="N366" s="131">
        <v>0</v>
      </c>
      <c r="O366" s="135"/>
      <c r="P366" s="133"/>
      <c r="Q366" s="114"/>
      <c r="R366" s="114"/>
      <c r="S366" s="114"/>
      <c r="T366" s="114"/>
    </row>
    <row r="367" spans="1:20" ht="15.75" x14ac:dyDescent="0.25">
      <c r="A367" s="68">
        <v>2023</v>
      </c>
      <c r="B367" s="68">
        <v>3</v>
      </c>
      <c r="C367" s="69">
        <v>45108</v>
      </c>
      <c r="D367" s="69">
        <v>45199</v>
      </c>
      <c r="E367" s="79"/>
      <c r="F367" s="80"/>
      <c r="G367" s="80">
        <f t="shared" ref="G367:G368" si="240">G366+E367</f>
        <v>0</v>
      </c>
      <c r="H367" s="80">
        <f t="shared" ref="H367:H371" si="241">SUM(H366+F367)</f>
        <v>0</v>
      </c>
      <c r="I367" s="81">
        <v>0</v>
      </c>
      <c r="J367" s="82"/>
      <c r="K367" s="83"/>
      <c r="L367" s="83">
        <f>L366+J367</f>
        <v>0</v>
      </c>
      <c r="M367" s="83">
        <f>SUM(M366+K367)</f>
        <v>0</v>
      </c>
      <c r="N367" s="158">
        <v>0</v>
      </c>
      <c r="O367" s="159">
        <v>0</v>
      </c>
      <c r="P367" s="72">
        <v>0</v>
      </c>
      <c r="Q367" s="102">
        <f t="shared" ref="Q367:Q388" si="242">O367</f>
        <v>0</v>
      </c>
      <c r="R367" s="102">
        <v>0</v>
      </c>
      <c r="S367" s="102">
        <v>0</v>
      </c>
      <c r="T367" s="102">
        <v>0</v>
      </c>
    </row>
    <row r="368" spans="1:20" ht="15.75" x14ac:dyDescent="0.25">
      <c r="A368" s="68">
        <v>2023</v>
      </c>
      <c r="B368" s="68">
        <v>4</v>
      </c>
      <c r="C368" s="69">
        <v>45200</v>
      </c>
      <c r="D368" s="69">
        <v>45291</v>
      </c>
      <c r="E368" s="79">
        <f>$E$388/8</f>
        <v>6250</v>
      </c>
      <c r="F368" s="80">
        <v>0</v>
      </c>
      <c r="G368" s="80">
        <f t="shared" si="240"/>
        <v>6250</v>
      </c>
      <c r="H368" s="80">
        <f t="shared" si="241"/>
        <v>0</v>
      </c>
      <c r="I368" s="81">
        <f t="shared" ref="I368:I384" si="243">H368/G368</f>
        <v>0</v>
      </c>
      <c r="J368" s="82">
        <f>$J$388/8</f>
        <v>375</v>
      </c>
      <c r="K368" s="83"/>
      <c r="L368" s="83">
        <f t="shared" ref="L368:L371" si="244">L367+J368</f>
        <v>375</v>
      </c>
      <c r="M368" s="83">
        <f t="shared" ref="M368:M370" si="245">SUM(M367+K368)</f>
        <v>0</v>
      </c>
      <c r="N368" s="158">
        <f t="shared" ref="N368:N371" si="246">M368/L368</f>
        <v>0</v>
      </c>
      <c r="O368" s="159">
        <v>0</v>
      </c>
      <c r="P368" s="72">
        <v>0</v>
      </c>
      <c r="Q368" s="102">
        <f t="shared" si="242"/>
        <v>0</v>
      </c>
      <c r="R368" s="102">
        <v>0</v>
      </c>
      <c r="S368" s="102">
        <v>0</v>
      </c>
      <c r="T368" s="102">
        <v>0</v>
      </c>
    </row>
    <row r="369" spans="1:20" ht="15.75" x14ac:dyDescent="0.25">
      <c r="A369" s="68">
        <v>2024</v>
      </c>
      <c r="B369" s="68">
        <v>1</v>
      </c>
      <c r="C369" s="69">
        <v>45292</v>
      </c>
      <c r="D369" s="69">
        <v>45382</v>
      </c>
      <c r="E369" s="79">
        <f t="shared" ref="E369:E375" si="247">$E$388/8</f>
        <v>6250</v>
      </c>
      <c r="F369" s="80">
        <v>0</v>
      </c>
      <c r="G369" s="80">
        <f>G368+E369</f>
        <v>12500</v>
      </c>
      <c r="H369" s="80">
        <f t="shared" si="241"/>
        <v>0</v>
      </c>
      <c r="I369" s="81">
        <f t="shared" si="243"/>
        <v>0</v>
      </c>
      <c r="J369" s="82">
        <f t="shared" ref="J369:J375" si="248">$J$388/8</f>
        <v>375</v>
      </c>
      <c r="K369" s="83">
        <v>0</v>
      </c>
      <c r="L369" s="83">
        <f t="shared" si="244"/>
        <v>750</v>
      </c>
      <c r="M369" s="83">
        <f t="shared" si="245"/>
        <v>0</v>
      </c>
      <c r="N369" s="158">
        <f t="shared" si="246"/>
        <v>0</v>
      </c>
      <c r="O369" s="159">
        <v>0</v>
      </c>
      <c r="P369" s="72">
        <v>0</v>
      </c>
      <c r="Q369" s="102">
        <f t="shared" si="242"/>
        <v>0</v>
      </c>
      <c r="R369" s="102">
        <v>0</v>
      </c>
      <c r="S369" s="102">
        <v>0</v>
      </c>
      <c r="T369" s="102">
        <v>0</v>
      </c>
    </row>
    <row r="370" spans="1:20" ht="15.75" x14ac:dyDescent="0.25">
      <c r="A370" s="68">
        <v>2024</v>
      </c>
      <c r="B370" s="68">
        <v>2</v>
      </c>
      <c r="C370" s="69">
        <v>45383</v>
      </c>
      <c r="D370" s="69">
        <v>45473</v>
      </c>
      <c r="E370" s="79">
        <f t="shared" si="247"/>
        <v>6250</v>
      </c>
      <c r="F370" s="80">
        <v>0</v>
      </c>
      <c r="G370" s="80">
        <f t="shared" ref="G370:G371" si="249">G369+E370</f>
        <v>18750</v>
      </c>
      <c r="H370" s="80">
        <f t="shared" si="241"/>
        <v>0</v>
      </c>
      <c r="I370" s="81">
        <f t="shared" si="243"/>
        <v>0</v>
      </c>
      <c r="J370" s="82">
        <f t="shared" si="248"/>
        <v>375</v>
      </c>
      <c r="K370" s="83">
        <v>0</v>
      </c>
      <c r="L370" s="83">
        <f t="shared" si="244"/>
        <v>1125</v>
      </c>
      <c r="M370" s="83">
        <f t="shared" si="245"/>
        <v>0</v>
      </c>
      <c r="N370" s="158">
        <f t="shared" si="246"/>
        <v>0</v>
      </c>
      <c r="O370" s="159">
        <v>0</v>
      </c>
      <c r="P370" s="72">
        <v>0</v>
      </c>
      <c r="Q370" s="102">
        <f t="shared" si="242"/>
        <v>0</v>
      </c>
      <c r="R370" s="102">
        <v>0</v>
      </c>
      <c r="S370" s="102">
        <v>0</v>
      </c>
      <c r="T370" s="102">
        <v>0</v>
      </c>
    </row>
    <row r="371" spans="1:20" ht="15.75" x14ac:dyDescent="0.25">
      <c r="A371" s="68">
        <v>2024</v>
      </c>
      <c r="B371" s="68">
        <v>3</v>
      </c>
      <c r="C371" s="69">
        <v>45474</v>
      </c>
      <c r="D371" s="69">
        <v>45565</v>
      </c>
      <c r="E371" s="79">
        <f t="shared" si="247"/>
        <v>6250</v>
      </c>
      <c r="F371" s="80">
        <v>0</v>
      </c>
      <c r="G371" s="80">
        <f t="shared" si="249"/>
        <v>25000</v>
      </c>
      <c r="H371" s="80">
        <f t="shared" si="241"/>
        <v>0</v>
      </c>
      <c r="I371" s="81">
        <f t="shared" si="243"/>
        <v>0</v>
      </c>
      <c r="J371" s="82">
        <f t="shared" si="248"/>
        <v>375</v>
      </c>
      <c r="K371" s="83">
        <v>0</v>
      </c>
      <c r="L371" s="83">
        <f t="shared" si="244"/>
        <v>1500</v>
      </c>
      <c r="M371" s="83">
        <f>SUM(M370+K371)</f>
        <v>0</v>
      </c>
      <c r="N371" s="158">
        <f t="shared" si="246"/>
        <v>0</v>
      </c>
      <c r="O371" s="159">
        <v>0</v>
      </c>
      <c r="P371" s="72">
        <v>0</v>
      </c>
      <c r="Q371" s="102">
        <f t="shared" si="242"/>
        <v>0</v>
      </c>
      <c r="R371" s="102">
        <v>0</v>
      </c>
      <c r="S371" s="102">
        <v>0</v>
      </c>
      <c r="T371" s="102">
        <v>0</v>
      </c>
    </row>
    <row r="372" spans="1:20" ht="15.75" x14ac:dyDescent="0.25">
      <c r="A372" s="1">
        <v>2024</v>
      </c>
      <c r="B372" s="1">
        <v>4</v>
      </c>
      <c r="C372" s="3">
        <v>45566</v>
      </c>
      <c r="D372" s="3">
        <v>45657</v>
      </c>
      <c r="E372" s="24">
        <f t="shared" si="247"/>
        <v>6250</v>
      </c>
      <c r="F372" s="20"/>
      <c r="G372" s="20">
        <f>G371+E372</f>
        <v>31250</v>
      </c>
      <c r="H372" s="20">
        <f>SUM(H371+F372)</f>
        <v>0</v>
      </c>
      <c r="I372" s="27">
        <f t="shared" si="243"/>
        <v>0</v>
      </c>
      <c r="J372" s="12">
        <f t="shared" si="248"/>
        <v>375</v>
      </c>
      <c r="K372" s="8"/>
      <c r="L372" s="8">
        <f>L371+J372</f>
        <v>1875</v>
      </c>
      <c r="M372" s="8">
        <f>SUM(M371+K372)</f>
        <v>0</v>
      </c>
      <c r="N372" s="77">
        <f>M372/L372</f>
        <v>0</v>
      </c>
      <c r="O372" s="78">
        <v>0</v>
      </c>
      <c r="P372" s="16"/>
      <c r="Q372" s="101">
        <f t="shared" si="242"/>
        <v>0</v>
      </c>
      <c r="R372" s="101"/>
      <c r="S372" s="101">
        <v>0</v>
      </c>
      <c r="T372" s="101"/>
    </row>
    <row r="373" spans="1:20" ht="15.75" x14ac:dyDescent="0.25">
      <c r="A373" s="1">
        <v>2025</v>
      </c>
      <c r="B373" s="1">
        <v>1</v>
      </c>
      <c r="C373" s="3">
        <v>45658</v>
      </c>
      <c r="D373" s="3">
        <v>45747</v>
      </c>
      <c r="E373" s="24">
        <f t="shared" si="247"/>
        <v>6250</v>
      </c>
      <c r="F373" s="20"/>
      <c r="G373" s="20">
        <f t="shared" ref="G373:G387" si="250">G372+E373</f>
        <v>37500</v>
      </c>
      <c r="H373" s="20">
        <f t="shared" ref="H373:H386" si="251">SUM(H372+F373)</f>
        <v>0</v>
      </c>
      <c r="I373" s="27">
        <f t="shared" si="243"/>
        <v>0</v>
      </c>
      <c r="J373" s="12">
        <f t="shared" si="248"/>
        <v>375</v>
      </c>
      <c r="K373" s="8"/>
      <c r="L373" s="8">
        <f>L372+J373</f>
        <v>2250</v>
      </c>
      <c r="M373" s="8">
        <f t="shared" ref="M373:M387" si="252">SUM(M372+K373)</f>
        <v>0</v>
      </c>
      <c r="N373" s="77">
        <f t="shared" ref="N373:N387" si="253">M373/L373</f>
        <v>0</v>
      </c>
      <c r="O373" s="78">
        <v>0</v>
      </c>
      <c r="P373" s="16"/>
      <c r="Q373" s="101">
        <f t="shared" si="242"/>
        <v>0</v>
      </c>
      <c r="R373" s="101"/>
      <c r="S373" s="101">
        <v>0</v>
      </c>
      <c r="T373" s="101"/>
    </row>
    <row r="374" spans="1:20" ht="15.75" x14ac:dyDescent="0.25">
      <c r="A374" s="1">
        <v>2025</v>
      </c>
      <c r="B374" s="1">
        <v>2</v>
      </c>
      <c r="C374" s="3">
        <v>45748</v>
      </c>
      <c r="D374" s="3">
        <v>45838</v>
      </c>
      <c r="E374" s="24">
        <f t="shared" si="247"/>
        <v>6250</v>
      </c>
      <c r="F374" s="20"/>
      <c r="G374" s="20">
        <f t="shared" si="250"/>
        <v>43750</v>
      </c>
      <c r="H374" s="20">
        <f t="shared" si="251"/>
        <v>0</v>
      </c>
      <c r="I374" s="27">
        <f t="shared" si="243"/>
        <v>0</v>
      </c>
      <c r="J374" s="12">
        <f t="shared" si="248"/>
        <v>375</v>
      </c>
      <c r="K374" s="8"/>
      <c r="L374" s="8">
        <f t="shared" ref="L374" si="254">L373+J374</f>
        <v>2625</v>
      </c>
      <c r="M374" s="8">
        <f t="shared" si="252"/>
        <v>0</v>
      </c>
      <c r="N374" s="77">
        <f t="shared" si="253"/>
        <v>0</v>
      </c>
      <c r="O374" s="78">
        <v>0</v>
      </c>
      <c r="P374" s="16"/>
      <c r="Q374" s="101">
        <f t="shared" si="242"/>
        <v>0</v>
      </c>
      <c r="R374" s="101"/>
      <c r="S374" s="101">
        <v>0</v>
      </c>
      <c r="T374" s="101"/>
    </row>
    <row r="375" spans="1:20" ht="15.75" x14ac:dyDescent="0.25">
      <c r="A375" s="1">
        <v>2025</v>
      </c>
      <c r="B375" s="1">
        <v>3</v>
      </c>
      <c r="C375" s="3">
        <v>45839</v>
      </c>
      <c r="D375" s="3">
        <v>45930</v>
      </c>
      <c r="E375" s="24">
        <f t="shared" si="247"/>
        <v>6250</v>
      </c>
      <c r="F375" s="20"/>
      <c r="G375" s="20">
        <f t="shared" si="250"/>
        <v>50000</v>
      </c>
      <c r="H375" s="20">
        <f t="shared" si="251"/>
        <v>0</v>
      </c>
      <c r="I375" s="27">
        <f t="shared" si="243"/>
        <v>0</v>
      </c>
      <c r="J375" s="12">
        <f t="shared" si="248"/>
        <v>375</v>
      </c>
      <c r="K375" s="8"/>
      <c r="L375" s="8">
        <f>L374+J375</f>
        <v>3000</v>
      </c>
      <c r="M375" s="8">
        <f t="shared" si="252"/>
        <v>0</v>
      </c>
      <c r="N375" s="77">
        <f t="shared" si="253"/>
        <v>0</v>
      </c>
      <c r="O375" s="78">
        <v>1</v>
      </c>
      <c r="P375" s="16"/>
      <c r="Q375" s="101">
        <f t="shared" si="242"/>
        <v>1</v>
      </c>
      <c r="R375" s="101"/>
      <c r="S375" s="101">
        <v>1380</v>
      </c>
      <c r="T375" s="101"/>
    </row>
    <row r="376" spans="1:20" ht="15.75" x14ac:dyDescent="0.25">
      <c r="A376" s="1">
        <v>2025</v>
      </c>
      <c r="B376" s="1">
        <v>4</v>
      </c>
      <c r="C376" s="3">
        <v>45931</v>
      </c>
      <c r="D376" s="3">
        <v>46022</v>
      </c>
      <c r="E376" s="24">
        <f t="shared" ref="E376:E378" si="255">$E$21/11</f>
        <v>0</v>
      </c>
      <c r="F376" s="20"/>
      <c r="G376" s="20">
        <f t="shared" si="250"/>
        <v>50000</v>
      </c>
      <c r="H376" s="20">
        <f t="shared" si="251"/>
        <v>0</v>
      </c>
      <c r="I376" s="27">
        <f t="shared" si="243"/>
        <v>0</v>
      </c>
      <c r="J376" s="12">
        <f t="shared" ref="J376:J378" si="256">$J$21/11</f>
        <v>0</v>
      </c>
      <c r="K376" s="8"/>
      <c r="L376" s="8">
        <f t="shared" ref="L376:L387" si="257">L375+J376</f>
        <v>3000</v>
      </c>
      <c r="M376" s="8">
        <f t="shared" si="252"/>
        <v>0</v>
      </c>
      <c r="N376" s="77">
        <f t="shared" si="253"/>
        <v>0</v>
      </c>
      <c r="O376" s="78"/>
      <c r="P376" s="16"/>
      <c r="Q376" s="101">
        <f t="shared" si="242"/>
        <v>0</v>
      </c>
      <c r="R376" s="101"/>
      <c r="S376" s="101"/>
      <c r="T376" s="101"/>
    </row>
    <row r="377" spans="1:20" ht="15.75" x14ac:dyDescent="0.25">
      <c r="A377" s="1">
        <v>2026</v>
      </c>
      <c r="B377" s="1">
        <v>1</v>
      </c>
      <c r="C377" s="3">
        <v>46023</v>
      </c>
      <c r="D377" s="3">
        <v>46112</v>
      </c>
      <c r="E377" s="24">
        <f t="shared" si="255"/>
        <v>0</v>
      </c>
      <c r="F377" s="20"/>
      <c r="G377" s="20">
        <f t="shared" si="250"/>
        <v>50000</v>
      </c>
      <c r="H377" s="20">
        <f t="shared" si="251"/>
        <v>0</v>
      </c>
      <c r="I377" s="27">
        <f t="shared" si="243"/>
        <v>0</v>
      </c>
      <c r="J377" s="12">
        <f t="shared" si="256"/>
        <v>0</v>
      </c>
      <c r="K377" s="8"/>
      <c r="L377" s="8">
        <f t="shared" si="257"/>
        <v>3000</v>
      </c>
      <c r="M377" s="8">
        <f t="shared" si="252"/>
        <v>0</v>
      </c>
      <c r="N377" s="77">
        <f t="shared" si="253"/>
        <v>0</v>
      </c>
      <c r="O377" s="78"/>
      <c r="P377" s="16"/>
      <c r="Q377" s="101">
        <f t="shared" si="242"/>
        <v>0</v>
      </c>
      <c r="R377" s="101"/>
      <c r="S377" s="101"/>
      <c r="T377" s="101"/>
    </row>
    <row r="378" spans="1:20" ht="15.75" x14ac:dyDescent="0.25">
      <c r="A378" s="1">
        <v>2026</v>
      </c>
      <c r="B378" s="1">
        <v>2</v>
      </c>
      <c r="C378" s="3">
        <v>46113</v>
      </c>
      <c r="D378" s="3">
        <v>46203</v>
      </c>
      <c r="E378" s="24">
        <f t="shared" si="255"/>
        <v>0</v>
      </c>
      <c r="F378" s="20"/>
      <c r="G378" s="20">
        <f t="shared" si="250"/>
        <v>50000</v>
      </c>
      <c r="H378" s="20">
        <f t="shared" si="251"/>
        <v>0</v>
      </c>
      <c r="I378" s="27">
        <f t="shared" si="243"/>
        <v>0</v>
      </c>
      <c r="J378" s="12">
        <f t="shared" si="256"/>
        <v>0</v>
      </c>
      <c r="K378" s="8"/>
      <c r="L378" s="8">
        <f t="shared" si="257"/>
        <v>3000</v>
      </c>
      <c r="M378" s="8">
        <f t="shared" si="252"/>
        <v>0</v>
      </c>
      <c r="N378" s="77">
        <f t="shared" si="253"/>
        <v>0</v>
      </c>
      <c r="O378" s="78"/>
      <c r="P378" s="16"/>
      <c r="Q378" s="101">
        <f t="shared" si="242"/>
        <v>0</v>
      </c>
      <c r="R378" s="101"/>
      <c r="S378" s="101"/>
      <c r="T378" s="101"/>
    </row>
    <row r="379" spans="1:20" ht="15.75" x14ac:dyDescent="0.25">
      <c r="A379" s="1">
        <v>2026</v>
      </c>
      <c r="B379" s="1">
        <v>3</v>
      </c>
      <c r="C379" s="3">
        <v>46204</v>
      </c>
      <c r="D379" s="3">
        <v>46295</v>
      </c>
      <c r="E379" s="25">
        <v>0</v>
      </c>
      <c r="F379" s="21"/>
      <c r="G379" s="21">
        <f t="shared" si="250"/>
        <v>50000</v>
      </c>
      <c r="H379" s="21">
        <f t="shared" si="251"/>
        <v>0</v>
      </c>
      <c r="I379" s="28">
        <f t="shared" si="243"/>
        <v>0</v>
      </c>
      <c r="J379" s="13">
        <v>0</v>
      </c>
      <c r="K379" s="5"/>
      <c r="L379" s="5">
        <f t="shared" si="257"/>
        <v>3000</v>
      </c>
      <c r="M379" s="5">
        <f t="shared" si="252"/>
        <v>0</v>
      </c>
      <c r="N379" s="19">
        <f t="shared" si="253"/>
        <v>0</v>
      </c>
      <c r="O379" s="76"/>
      <c r="P379" s="4"/>
      <c r="Q379" s="101">
        <f t="shared" si="242"/>
        <v>0</v>
      </c>
      <c r="R379" s="101"/>
      <c r="S379" s="101"/>
      <c r="T379" s="101"/>
    </row>
    <row r="380" spans="1:20" ht="15.75" x14ac:dyDescent="0.25">
      <c r="A380" s="1">
        <v>2026</v>
      </c>
      <c r="B380" s="1">
        <v>4</v>
      </c>
      <c r="C380" s="3">
        <v>46296</v>
      </c>
      <c r="D380" s="3">
        <v>46387</v>
      </c>
      <c r="E380" s="25">
        <v>0</v>
      </c>
      <c r="F380" s="21"/>
      <c r="G380" s="21">
        <f t="shared" si="250"/>
        <v>50000</v>
      </c>
      <c r="H380" s="21">
        <f t="shared" si="251"/>
        <v>0</v>
      </c>
      <c r="I380" s="28">
        <f t="shared" si="243"/>
        <v>0</v>
      </c>
      <c r="J380" s="13">
        <v>0</v>
      </c>
      <c r="K380" s="5"/>
      <c r="L380" s="5">
        <f t="shared" si="257"/>
        <v>3000</v>
      </c>
      <c r="M380" s="5">
        <f t="shared" si="252"/>
        <v>0</v>
      </c>
      <c r="N380" s="19">
        <f t="shared" si="253"/>
        <v>0</v>
      </c>
      <c r="O380" s="17"/>
      <c r="P380" s="4"/>
      <c r="Q380" s="101">
        <f t="shared" si="242"/>
        <v>0</v>
      </c>
      <c r="R380" s="101"/>
      <c r="S380" s="101"/>
      <c r="T380" s="101"/>
    </row>
    <row r="381" spans="1:20" ht="15.75" x14ac:dyDescent="0.25">
      <c r="A381" s="1">
        <v>2027</v>
      </c>
      <c r="B381" s="1">
        <v>1</v>
      </c>
      <c r="C381" s="3">
        <v>46388</v>
      </c>
      <c r="D381" s="3">
        <v>46477</v>
      </c>
      <c r="E381" s="25">
        <v>0</v>
      </c>
      <c r="F381" s="21"/>
      <c r="G381" s="21">
        <f t="shared" si="250"/>
        <v>50000</v>
      </c>
      <c r="H381" s="21">
        <f t="shared" si="251"/>
        <v>0</v>
      </c>
      <c r="I381" s="28">
        <f t="shared" si="243"/>
        <v>0</v>
      </c>
      <c r="J381" s="13">
        <v>0</v>
      </c>
      <c r="K381" s="5"/>
      <c r="L381" s="5">
        <f t="shared" si="257"/>
        <v>3000</v>
      </c>
      <c r="M381" s="5">
        <f t="shared" si="252"/>
        <v>0</v>
      </c>
      <c r="N381" s="19">
        <f t="shared" si="253"/>
        <v>0</v>
      </c>
      <c r="O381" s="17"/>
      <c r="P381" s="4"/>
      <c r="Q381" s="101">
        <f t="shared" si="242"/>
        <v>0</v>
      </c>
      <c r="R381" s="101"/>
      <c r="S381" s="101"/>
      <c r="T381" s="101"/>
    </row>
    <row r="382" spans="1:20" ht="15.75" x14ac:dyDescent="0.25">
      <c r="A382" s="1">
        <v>2027</v>
      </c>
      <c r="B382" s="1">
        <v>2</v>
      </c>
      <c r="C382" s="3">
        <v>46478</v>
      </c>
      <c r="D382" s="3">
        <v>46568</v>
      </c>
      <c r="E382" s="25">
        <v>0</v>
      </c>
      <c r="F382" s="21"/>
      <c r="G382" s="21">
        <f t="shared" si="250"/>
        <v>50000</v>
      </c>
      <c r="H382" s="21">
        <f t="shared" si="251"/>
        <v>0</v>
      </c>
      <c r="I382" s="28">
        <f t="shared" si="243"/>
        <v>0</v>
      </c>
      <c r="J382" s="13">
        <v>0</v>
      </c>
      <c r="K382" s="5"/>
      <c r="L382" s="5">
        <f t="shared" si="257"/>
        <v>3000</v>
      </c>
      <c r="M382" s="5">
        <f t="shared" si="252"/>
        <v>0</v>
      </c>
      <c r="N382" s="19">
        <f t="shared" si="253"/>
        <v>0</v>
      </c>
      <c r="O382" s="17"/>
      <c r="P382" s="4"/>
      <c r="Q382" s="101">
        <f t="shared" si="242"/>
        <v>0</v>
      </c>
      <c r="R382" s="101"/>
      <c r="S382" s="101"/>
      <c r="T382" s="101"/>
    </row>
    <row r="383" spans="1:20" ht="15.75" x14ac:dyDescent="0.25">
      <c r="A383" s="1">
        <v>2027</v>
      </c>
      <c r="B383" s="1">
        <v>3</v>
      </c>
      <c r="C383" s="3">
        <v>46569</v>
      </c>
      <c r="D383" s="3">
        <v>46660</v>
      </c>
      <c r="E383" s="25">
        <v>0</v>
      </c>
      <c r="F383" s="21"/>
      <c r="G383" s="21">
        <f t="shared" si="250"/>
        <v>50000</v>
      </c>
      <c r="H383" s="21">
        <f t="shared" si="251"/>
        <v>0</v>
      </c>
      <c r="I383" s="28">
        <f t="shared" si="243"/>
        <v>0</v>
      </c>
      <c r="J383" s="13">
        <v>0</v>
      </c>
      <c r="K383" s="5"/>
      <c r="L383" s="5">
        <f t="shared" si="257"/>
        <v>3000</v>
      </c>
      <c r="M383" s="5">
        <f t="shared" si="252"/>
        <v>0</v>
      </c>
      <c r="N383" s="19">
        <f t="shared" si="253"/>
        <v>0</v>
      </c>
      <c r="O383" s="17"/>
      <c r="P383" s="4"/>
      <c r="Q383" s="101">
        <f t="shared" si="242"/>
        <v>0</v>
      </c>
      <c r="R383" s="101"/>
      <c r="S383" s="101"/>
      <c r="T383" s="101"/>
    </row>
    <row r="384" spans="1:20" ht="15.75" x14ac:dyDescent="0.25">
      <c r="A384" s="1">
        <v>2027</v>
      </c>
      <c r="B384" s="1">
        <v>4</v>
      </c>
      <c r="C384" s="3">
        <v>46661</v>
      </c>
      <c r="D384" s="3">
        <v>46752</v>
      </c>
      <c r="E384" s="25">
        <v>0</v>
      </c>
      <c r="F384" s="21"/>
      <c r="G384" s="21">
        <f t="shared" si="250"/>
        <v>50000</v>
      </c>
      <c r="H384" s="21">
        <f t="shared" si="251"/>
        <v>0</v>
      </c>
      <c r="I384" s="28">
        <f t="shared" si="243"/>
        <v>0</v>
      </c>
      <c r="J384" s="13">
        <v>0</v>
      </c>
      <c r="K384" s="5"/>
      <c r="L384" s="5">
        <f t="shared" si="257"/>
        <v>3000</v>
      </c>
      <c r="M384" s="5">
        <f t="shared" si="252"/>
        <v>0</v>
      </c>
      <c r="N384" s="19">
        <f t="shared" si="253"/>
        <v>0</v>
      </c>
      <c r="O384" s="17"/>
      <c r="P384" s="4"/>
      <c r="Q384" s="101">
        <f t="shared" si="242"/>
        <v>0</v>
      </c>
      <c r="R384" s="101"/>
      <c r="S384" s="101"/>
      <c r="T384" s="101"/>
    </row>
    <row r="385" spans="1:20" ht="15.75" x14ac:dyDescent="0.25">
      <c r="A385" s="1">
        <v>2028</v>
      </c>
      <c r="B385" s="1">
        <v>1</v>
      </c>
      <c r="C385" s="3">
        <v>46753</v>
      </c>
      <c r="D385" s="3">
        <v>46843</v>
      </c>
      <c r="E385" s="25">
        <v>0</v>
      </c>
      <c r="F385" s="21"/>
      <c r="G385" s="21">
        <f t="shared" si="250"/>
        <v>50000</v>
      </c>
      <c r="H385" s="21">
        <f t="shared" si="251"/>
        <v>0</v>
      </c>
      <c r="I385" s="28">
        <f>H385/G385</f>
        <v>0</v>
      </c>
      <c r="J385" s="13">
        <v>0</v>
      </c>
      <c r="K385" s="5"/>
      <c r="L385" s="5">
        <f t="shared" si="257"/>
        <v>3000</v>
      </c>
      <c r="M385" s="5">
        <f t="shared" si="252"/>
        <v>0</v>
      </c>
      <c r="N385" s="19">
        <f t="shared" si="253"/>
        <v>0</v>
      </c>
      <c r="O385" s="17"/>
      <c r="P385" s="4"/>
      <c r="Q385" s="101">
        <f t="shared" si="242"/>
        <v>0</v>
      </c>
      <c r="R385" s="101"/>
      <c r="S385" s="101"/>
      <c r="T385" s="101"/>
    </row>
    <row r="386" spans="1:20" ht="15.75" x14ac:dyDescent="0.25">
      <c r="A386" s="1">
        <v>2028</v>
      </c>
      <c r="B386" s="1">
        <v>2</v>
      </c>
      <c r="C386" s="3">
        <v>46844</v>
      </c>
      <c r="D386" s="3">
        <v>46934</v>
      </c>
      <c r="E386" s="25">
        <v>0</v>
      </c>
      <c r="F386" s="21"/>
      <c r="G386" s="21">
        <f t="shared" si="250"/>
        <v>50000</v>
      </c>
      <c r="H386" s="21">
        <f t="shared" si="251"/>
        <v>0</v>
      </c>
      <c r="I386" s="28">
        <f t="shared" ref="I386:I387" si="258">H386/G386</f>
        <v>0</v>
      </c>
      <c r="J386" s="13">
        <v>0</v>
      </c>
      <c r="K386" s="5"/>
      <c r="L386" s="5">
        <f t="shared" si="257"/>
        <v>3000</v>
      </c>
      <c r="M386" s="5">
        <f t="shared" si="252"/>
        <v>0</v>
      </c>
      <c r="N386" s="19">
        <f t="shared" si="253"/>
        <v>0</v>
      </c>
      <c r="O386" s="17"/>
      <c r="P386" s="4"/>
      <c r="Q386" s="101">
        <f t="shared" si="242"/>
        <v>0</v>
      </c>
      <c r="R386" s="101"/>
      <c r="S386" s="101"/>
      <c r="T386" s="101"/>
    </row>
    <row r="387" spans="1:20" ht="15.75" x14ac:dyDescent="0.25">
      <c r="A387" s="1">
        <v>2028</v>
      </c>
      <c r="B387" s="1">
        <v>3</v>
      </c>
      <c r="C387" s="3">
        <v>46935</v>
      </c>
      <c r="D387" s="3">
        <v>47026</v>
      </c>
      <c r="E387" s="25">
        <v>0</v>
      </c>
      <c r="F387" s="21"/>
      <c r="G387" s="21">
        <f t="shared" si="250"/>
        <v>50000</v>
      </c>
      <c r="H387" s="21">
        <f>SUM(H386+F387)</f>
        <v>0</v>
      </c>
      <c r="I387" s="28">
        <f t="shared" si="258"/>
        <v>0</v>
      </c>
      <c r="J387" s="13">
        <v>0</v>
      </c>
      <c r="K387" s="18"/>
      <c r="L387" s="18">
        <f t="shared" si="257"/>
        <v>3000</v>
      </c>
      <c r="M387" s="18">
        <f t="shared" si="252"/>
        <v>0</v>
      </c>
      <c r="N387" s="19">
        <f t="shared" si="253"/>
        <v>0</v>
      </c>
      <c r="O387" s="17"/>
      <c r="P387" s="4"/>
      <c r="Q387" s="101">
        <f t="shared" si="242"/>
        <v>0</v>
      </c>
      <c r="R387" s="101"/>
      <c r="S387" s="101"/>
      <c r="T387" s="101"/>
    </row>
    <row r="388" spans="1:20" ht="15.75" thickBot="1" x14ac:dyDescent="0.3">
      <c r="A388" s="40" t="s">
        <v>12</v>
      </c>
      <c r="B388" s="40"/>
      <c r="C388" s="40"/>
      <c r="D388" s="41"/>
      <c r="E388" s="42">
        <v>50000</v>
      </c>
      <c r="F388" s="38">
        <f>SUM(F364:F387)</f>
        <v>0</v>
      </c>
      <c r="G388" s="38">
        <f>G387</f>
        <v>50000</v>
      </c>
      <c r="H388" s="39">
        <f>H387</f>
        <v>0</v>
      </c>
      <c r="I388" s="49">
        <f>H388/G388</f>
        <v>0</v>
      </c>
      <c r="J388" s="43">
        <v>3000</v>
      </c>
      <c r="K388" s="50">
        <f>SUM(K364:K387)</f>
        <v>0</v>
      </c>
      <c r="L388" s="44">
        <f>L387</f>
        <v>3000</v>
      </c>
      <c r="M388" s="45">
        <f>M387</f>
        <v>0</v>
      </c>
      <c r="N388" s="46">
        <f>M388/L388</f>
        <v>0</v>
      </c>
      <c r="O388" s="47">
        <f>SUM(O364:O387)</f>
        <v>1</v>
      </c>
      <c r="P388" s="47">
        <f>SUM(P364:P387)</f>
        <v>0</v>
      </c>
      <c r="Q388" s="101">
        <f t="shared" si="242"/>
        <v>1</v>
      </c>
      <c r="R388" s="101">
        <f t="shared" ref="R388" si="259">P388</f>
        <v>0</v>
      </c>
      <c r="S388" s="101">
        <f>SUM(S364:S387)</f>
        <v>1380</v>
      </c>
      <c r="T388" s="101">
        <f>SUM(T364:T387)</f>
        <v>0</v>
      </c>
    </row>
    <row r="389" spans="1:20" ht="15.75" thickTop="1" x14ac:dyDescent="0.25"/>
    <row r="391" spans="1:20" x14ac:dyDescent="0.25">
      <c r="A391" s="190" t="s">
        <v>126</v>
      </c>
      <c r="B391" s="190"/>
      <c r="C391" s="190"/>
      <c r="D391" s="190"/>
      <c r="E391" s="190"/>
      <c r="F391" s="190"/>
      <c r="G391" s="190"/>
      <c r="H391" s="190"/>
      <c r="I391" s="190"/>
      <c r="J391" s="190"/>
      <c r="K391" s="190"/>
      <c r="L391" s="190"/>
      <c r="M391" s="190"/>
      <c r="N391" s="190"/>
      <c r="O391" s="190"/>
      <c r="P391" s="190"/>
      <c r="Q391" s="190"/>
      <c r="R391" s="190"/>
      <c r="S391" s="190"/>
      <c r="T391" s="190"/>
    </row>
    <row r="392" spans="1:20" ht="15.75" thickBot="1" x14ac:dyDescent="0.3">
      <c r="A392" s="170" t="s">
        <v>0</v>
      </c>
      <c r="B392" s="171"/>
      <c r="C392" s="171"/>
      <c r="D392" s="171"/>
      <c r="E392" s="172" t="s">
        <v>109</v>
      </c>
      <c r="F392" s="172"/>
      <c r="G392" s="172"/>
      <c r="H392" s="172"/>
      <c r="I392" s="173"/>
      <c r="J392" s="174" t="s">
        <v>110</v>
      </c>
      <c r="K392" s="175"/>
      <c r="L392" s="175"/>
      <c r="M392" s="175"/>
      <c r="N392" s="176"/>
      <c r="O392" s="14"/>
      <c r="P392" s="7"/>
      <c r="Q392" s="185" t="s">
        <v>77</v>
      </c>
      <c r="R392" s="185"/>
      <c r="S392" s="185"/>
      <c r="T392" s="185"/>
    </row>
    <row r="393" spans="1:20" ht="120.75" thickTop="1" x14ac:dyDescent="0.25">
      <c r="A393" s="9" t="s">
        <v>1</v>
      </c>
      <c r="B393" s="9" t="s">
        <v>2</v>
      </c>
      <c r="C393" s="9" t="s">
        <v>3</v>
      </c>
      <c r="D393" s="11" t="s">
        <v>9</v>
      </c>
      <c r="E393" s="29" t="s">
        <v>4</v>
      </c>
      <c r="F393" s="23" t="s">
        <v>6</v>
      </c>
      <c r="G393" s="23" t="s">
        <v>5</v>
      </c>
      <c r="H393" s="23" t="s">
        <v>7</v>
      </c>
      <c r="I393" s="26" t="s">
        <v>8</v>
      </c>
      <c r="J393" s="29" t="s">
        <v>4</v>
      </c>
      <c r="K393" s="30" t="s">
        <v>6</v>
      </c>
      <c r="L393" s="30" t="s">
        <v>5</v>
      </c>
      <c r="M393" s="30" t="s">
        <v>7</v>
      </c>
      <c r="N393" s="31" t="s">
        <v>8</v>
      </c>
      <c r="O393" s="113" t="s">
        <v>103</v>
      </c>
      <c r="P393" s="113" t="s">
        <v>104</v>
      </c>
      <c r="Q393" s="113" t="s">
        <v>105</v>
      </c>
      <c r="R393" s="113" t="s">
        <v>106</v>
      </c>
      <c r="S393" s="113" t="s">
        <v>107</v>
      </c>
      <c r="T393" s="113" t="s">
        <v>108</v>
      </c>
    </row>
    <row r="394" spans="1:20" ht="15.75" x14ac:dyDescent="0.25">
      <c r="A394" s="68">
        <v>2022</v>
      </c>
      <c r="B394" s="68">
        <v>4</v>
      </c>
      <c r="C394" s="69">
        <v>44835</v>
      </c>
      <c r="D394" s="69">
        <v>44926</v>
      </c>
      <c r="E394" s="70"/>
      <c r="F394" s="70"/>
      <c r="G394" s="70"/>
      <c r="H394" s="70"/>
      <c r="I394" s="71"/>
      <c r="J394" s="70"/>
      <c r="K394" s="70"/>
      <c r="L394" s="70"/>
      <c r="M394" s="70"/>
      <c r="N394" s="71"/>
      <c r="O394" s="72"/>
      <c r="P394" s="73"/>
      <c r="Q394" s="102"/>
      <c r="R394" s="102"/>
      <c r="S394" s="102"/>
      <c r="T394" s="102"/>
    </row>
    <row r="395" spans="1:20" ht="15.75" x14ac:dyDescent="0.25">
      <c r="A395" s="68">
        <v>2023</v>
      </c>
      <c r="B395" s="68">
        <v>1</v>
      </c>
      <c r="C395" s="69">
        <v>44927</v>
      </c>
      <c r="D395" s="69">
        <v>45016</v>
      </c>
      <c r="E395" s="70"/>
      <c r="F395" s="70"/>
      <c r="G395" s="70"/>
      <c r="H395" s="70"/>
      <c r="I395" s="71"/>
      <c r="J395" s="70"/>
      <c r="K395" s="70"/>
      <c r="L395" s="70"/>
      <c r="M395" s="70"/>
      <c r="N395" s="71"/>
      <c r="O395" s="72"/>
      <c r="P395" s="73"/>
      <c r="Q395" s="102"/>
      <c r="R395" s="102"/>
      <c r="S395" s="102"/>
      <c r="T395" s="102"/>
    </row>
    <row r="396" spans="1:20" ht="15.75" x14ac:dyDescent="0.25">
      <c r="A396" s="115">
        <v>2023</v>
      </c>
      <c r="B396" s="115">
        <v>2</v>
      </c>
      <c r="C396" s="116">
        <v>45017</v>
      </c>
      <c r="D396" s="116">
        <v>45107</v>
      </c>
      <c r="E396" s="126">
        <v>0</v>
      </c>
      <c r="F396" s="118">
        <v>0</v>
      </c>
      <c r="G396" s="118">
        <f>E396</f>
        <v>0</v>
      </c>
      <c r="H396" s="118">
        <f>SUM(F396+0)</f>
        <v>0</v>
      </c>
      <c r="I396" s="127"/>
      <c r="J396" s="128">
        <v>0</v>
      </c>
      <c r="K396" s="129">
        <v>0</v>
      </c>
      <c r="L396" s="130">
        <f>J396</f>
        <v>0</v>
      </c>
      <c r="M396" s="129">
        <f>SUM(K396+0)</f>
        <v>0</v>
      </c>
      <c r="N396" s="131">
        <v>0</v>
      </c>
      <c r="O396" s="135"/>
      <c r="P396" s="133"/>
      <c r="Q396" s="114"/>
      <c r="R396" s="114"/>
      <c r="S396" s="114"/>
      <c r="T396" s="114"/>
    </row>
    <row r="397" spans="1:20" ht="15.75" x14ac:dyDescent="0.25">
      <c r="A397" s="68">
        <v>2023</v>
      </c>
      <c r="B397" s="68">
        <v>3</v>
      </c>
      <c r="C397" s="69">
        <v>45108</v>
      </c>
      <c r="D397" s="69">
        <v>45199</v>
      </c>
      <c r="E397" s="79"/>
      <c r="F397" s="80"/>
      <c r="G397" s="80">
        <f t="shared" ref="G397:G398" si="260">G396+E397</f>
        <v>0</v>
      </c>
      <c r="H397" s="80">
        <f t="shared" ref="H397:H401" si="261">SUM(H396+F397)</f>
        <v>0</v>
      </c>
      <c r="I397" s="81">
        <v>0</v>
      </c>
      <c r="J397" s="82"/>
      <c r="K397" s="83"/>
      <c r="L397" s="83">
        <f>L396+J397</f>
        <v>0</v>
      </c>
      <c r="M397" s="83">
        <f>SUM(M396+K397)</f>
        <v>0</v>
      </c>
      <c r="N397" s="158">
        <v>0</v>
      </c>
      <c r="O397" s="159">
        <v>0</v>
      </c>
      <c r="P397" s="72">
        <v>0</v>
      </c>
      <c r="Q397" s="102">
        <f t="shared" ref="Q397:Q418" si="262">O397</f>
        <v>0</v>
      </c>
      <c r="R397" s="102">
        <v>0</v>
      </c>
      <c r="S397" s="102">
        <v>0</v>
      </c>
      <c r="T397" s="102">
        <v>0</v>
      </c>
    </row>
    <row r="398" spans="1:20" ht="15.75" x14ac:dyDescent="0.25">
      <c r="A398" s="68">
        <v>2023</v>
      </c>
      <c r="B398" s="68">
        <v>4</v>
      </c>
      <c r="C398" s="69">
        <v>45200</v>
      </c>
      <c r="D398" s="69">
        <v>45291</v>
      </c>
      <c r="E398" s="79">
        <f>$E$418/8</f>
        <v>12125</v>
      </c>
      <c r="F398" s="80">
        <v>0</v>
      </c>
      <c r="G398" s="80">
        <f t="shared" si="260"/>
        <v>12125</v>
      </c>
      <c r="H398" s="80">
        <f t="shared" si="261"/>
        <v>0</v>
      </c>
      <c r="I398" s="81">
        <f t="shared" ref="I398:I414" si="263">H398/G398</f>
        <v>0</v>
      </c>
      <c r="J398" s="82">
        <f>$J$418/8</f>
        <v>375</v>
      </c>
      <c r="K398" s="83">
        <v>0</v>
      </c>
      <c r="L398" s="83">
        <f t="shared" ref="L398:L401" si="264">L397+J398</f>
        <v>375</v>
      </c>
      <c r="M398" s="83">
        <f t="shared" ref="M398:M400" si="265">SUM(M397+K398)</f>
        <v>0</v>
      </c>
      <c r="N398" s="158">
        <f t="shared" ref="N398:N401" si="266">M398/L398</f>
        <v>0</v>
      </c>
      <c r="O398" s="159">
        <v>0</v>
      </c>
      <c r="P398" s="72">
        <v>0</v>
      </c>
      <c r="Q398" s="102">
        <f t="shared" si="262"/>
        <v>0</v>
      </c>
      <c r="R398" s="102">
        <v>0</v>
      </c>
      <c r="S398" s="102">
        <v>0</v>
      </c>
      <c r="T398" s="102">
        <v>0</v>
      </c>
    </row>
    <row r="399" spans="1:20" ht="15.75" x14ac:dyDescent="0.25">
      <c r="A399" s="68">
        <v>2024</v>
      </c>
      <c r="B399" s="68">
        <v>1</v>
      </c>
      <c r="C399" s="69">
        <v>45292</v>
      </c>
      <c r="D399" s="69">
        <v>45382</v>
      </c>
      <c r="E399" s="79">
        <f t="shared" ref="E399:E405" si="267">$E$418/8</f>
        <v>12125</v>
      </c>
      <c r="F399" s="80">
        <v>0</v>
      </c>
      <c r="G399" s="80">
        <f>G398+E399</f>
        <v>24250</v>
      </c>
      <c r="H399" s="80">
        <f t="shared" si="261"/>
        <v>0</v>
      </c>
      <c r="I399" s="81">
        <f t="shared" si="263"/>
        <v>0</v>
      </c>
      <c r="J399" s="82">
        <f t="shared" ref="J399:J405" si="268">$J$418/8</f>
        <v>375</v>
      </c>
      <c r="K399" s="83">
        <v>0</v>
      </c>
      <c r="L399" s="83">
        <f t="shared" si="264"/>
        <v>750</v>
      </c>
      <c r="M399" s="83">
        <f t="shared" si="265"/>
        <v>0</v>
      </c>
      <c r="N399" s="158">
        <f t="shared" si="266"/>
        <v>0</v>
      </c>
      <c r="O399" s="159">
        <v>0</v>
      </c>
      <c r="P399" s="72">
        <v>0</v>
      </c>
      <c r="Q399" s="102">
        <f t="shared" si="262"/>
        <v>0</v>
      </c>
      <c r="R399" s="102">
        <v>0</v>
      </c>
      <c r="S399" s="102">
        <v>0</v>
      </c>
      <c r="T399" s="102">
        <v>0</v>
      </c>
    </row>
    <row r="400" spans="1:20" ht="15.75" x14ac:dyDescent="0.25">
      <c r="A400" s="68">
        <v>2024</v>
      </c>
      <c r="B400" s="68">
        <v>2</v>
      </c>
      <c r="C400" s="69">
        <v>45383</v>
      </c>
      <c r="D400" s="69">
        <v>45473</v>
      </c>
      <c r="E400" s="79">
        <f t="shared" si="267"/>
        <v>12125</v>
      </c>
      <c r="F400" s="80">
        <v>0</v>
      </c>
      <c r="G400" s="80">
        <f t="shared" ref="G400:G401" si="269">G399+E400</f>
        <v>36375</v>
      </c>
      <c r="H400" s="80">
        <f t="shared" si="261"/>
        <v>0</v>
      </c>
      <c r="I400" s="81">
        <f t="shared" si="263"/>
        <v>0</v>
      </c>
      <c r="J400" s="82">
        <f t="shared" si="268"/>
        <v>375</v>
      </c>
      <c r="K400" s="83">
        <v>0</v>
      </c>
      <c r="L400" s="83">
        <f t="shared" si="264"/>
        <v>1125</v>
      </c>
      <c r="M400" s="83">
        <f t="shared" si="265"/>
        <v>0</v>
      </c>
      <c r="N400" s="158">
        <f t="shared" si="266"/>
        <v>0</v>
      </c>
      <c r="O400" s="159">
        <v>0</v>
      </c>
      <c r="P400" s="72">
        <v>0</v>
      </c>
      <c r="Q400" s="102">
        <f t="shared" si="262"/>
        <v>0</v>
      </c>
      <c r="R400" s="102">
        <v>0</v>
      </c>
      <c r="S400" s="102">
        <v>0</v>
      </c>
      <c r="T400" s="102">
        <v>0</v>
      </c>
    </row>
    <row r="401" spans="1:20" ht="15.75" x14ac:dyDescent="0.25">
      <c r="A401" s="68">
        <v>2024</v>
      </c>
      <c r="B401" s="68">
        <v>3</v>
      </c>
      <c r="C401" s="69">
        <v>45474</v>
      </c>
      <c r="D401" s="69">
        <v>45565</v>
      </c>
      <c r="E401" s="79">
        <f t="shared" si="267"/>
        <v>12125</v>
      </c>
      <c r="F401" s="80">
        <v>0</v>
      </c>
      <c r="G401" s="80">
        <f t="shared" si="269"/>
        <v>48500</v>
      </c>
      <c r="H401" s="80">
        <f t="shared" si="261"/>
        <v>0</v>
      </c>
      <c r="I401" s="81">
        <f t="shared" si="263"/>
        <v>0</v>
      </c>
      <c r="J401" s="82">
        <f t="shared" si="268"/>
        <v>375</v>
      </c>
      <c r="K401" s="83">
        <v>0</v>
      </c>
      <c r="L401" s="83">
        <f t="shared" si="264"/>
        <v>1500</v>
      </c>
      <c r="M401" s="83">
        <f>SUM(M400+K401)</f>
        <v>0</v>
      </c>
      <c r="N401" s="158">
        <f t="shared" si="266"/>
        <v>0</v>
      </c>
      <c r="O401" s="159">
        <v>0</v>
      </c>
      <c r="P401" s="72">
        <v>0</v>
      </c>
      <c r="Q401" s="102">
        <f t="shared" si="262"/>
        <v>0</v>
      </c>
      <c r="R401" s="102">
        <v>0</v>
      </c>
      <c r="S401" s="102">
        <v>0</v>
      </c>
      <c r="T401" s="102">
        <v>0</v>
      </c>
    </row>
    <row r="402" spans="1:20" ht="15.75" x14ac:dyDescent="0.25">
      <c r="A402" s="1">
        <v>2024</v>
      </c>
      <c r="B402" s="1">
        <v>4</v>
      </c>
      <c r="C402" s="3">
        <v>45566</v>
      </c>
      <c r="D402" s="3">
        <v>45657</v>
      </c>
      <c r="E402" s="24">
        <f t="shared" si="267"/>
        <v>12125</v>
      </c>
      <c r="F402" s="20"/>
      <c r="G402" s="20">
        <f>G401+E402</f>
        <v>60625</v>
      </c>
      <c r="H402" s="20">
        <f>SUM(H401+F402)</f>
        <v>0</v>
      </c>
      <c r="I402" s="27">
        <f t="shared" si="263"/>
        <v>0</v>
      </c>
      <c r="J402" s="12">
        <f t="shared" si="268"/>
        <v>375</v>
      </c>
      <c r="K402" s="8"/>
      <c r="L402" s="8">
        <f>L401+J402</f>
        <v>1875</v>
      </c>
      <c r="M402" s="8">
        <f>SUM(M401+K402)</f>
        <v>0</v>
      </c>
      <c r="N402" s="77">
        <f>M402/L402</f>
        <v>0</v>
      </c>
      <c r="O402" s="78">
        <v>0</v>
      </c>
      <c r="P402" s="16"/>
      <c r="Q402" s="101">
        <f t="shared" si="262"/>
        <v>0</v>
      </c>
      <c r="R402" s="101"/>
      <c r="S402" s="101">
        <v>0</v>
      </c>
      <c r="T402" s="101"/>
    </row>
    <row r="403" spans="1:20" ht="15.75" x14ac:dyDescent="0.25">
      <c r="A403" s="1">
        <v>2025</v>
      </c>
      <c r="B403" s="1">
        <v>1</v>
      </c>
      <c r="C403" s="3">
        <v>45658</v>
      </c>
      <c r="D403" s="3">
        <v>45747</v>
      </c>
      <c r="E403" s="24">
        <f t="shared" si="267"/>
        <v>12125</v>
      </c>
      <c r="F403" s="20"/>
      <c r="G403" s="20">
        <f t="shared" ref="G403:G417" si="270">G402+E403</f>
        <v>72750</v>
      </c>
      <c r="H403" s="20">
        <f t="shared" ref="H403:H416" si="271">SUM(H402+F403)</f>
        <v>0</v>
      </c>
      <c r="I403" s="27">
        <f t="shared" si="263"/>
        <v>0</v>
      </c>
      <c r="J403" s="12">
        <f t="shared" si="268"/>
        <v>375</v>
      </c>
      <c r="K403" s="8"/>
      <c r="L403" s="8">
        <f>L402+J403</f>
        <v>2250</v>
      </c>
      <c r="M403" s="8">
        <f t="shared" ref="M403:M417" si="272">SUM(M402+K403)</f>
        <v>0</v>
      </c>
      <c r="N403" s="77">
        <f t="shared" ref="N403:N417" si="273">M403/L403</f>
        <v>0</v>
      </c>
      <c r="O403" s="78">
        <v>0</v>
      </c>
      <c r="P403" s="16"/>
      <c r="Q403" s="101">
        <f t="shared" si="262"/>
        <v>0</v>
      </c>
      <c r="R403" s="101"/>
      <c r="S403" s="101">
        <v>0</v>
      </c>
      <c r="T403" s="101"/>
    </row>
    <row r="404" spans="1:20" ht="15.75" x14ac:dyDescent="0.25">
      <c r="A404" s="1">
        <v>2025</v>
      </c>
      <c r="B404" s="1">
        <v>2</v>
      </c>
      <c r="C404" s="3">
        <v>45748</v>
      </c>
      <c r="D404" s="3">
        <v>45838</v>
      </c>
      <c r="E404" s="24">
        <f t="shared" si="267"/>
        <v>12125</v>
      </c>
      <c r="F404" s="20"/>
      <c r="G404" s="20">
        <f t="shared" si="270"/>
        <v>84875</v>
      </c>
      <c r="H404" s="20">
        <f t="shared" si="271"/>
        <v>0</v>
      </c>
      <c r="I404" s="27">
        <f t="shared" si="263"/>
        <v>0</v>
      </c>
      <c r="J404" s="12">
        <f t="shared" si="268"/>
        <v>375</v>
      </c>
      <c r="K404" s="8"/>
      <c r="L404" s="8">
        <f t="shared" ref="L404" si="274">L403+J404</f>
        <v>2625</v>
      </c>
      <c r="M404" s="8">
        <f t="shared" si="272"/>
        <v>0</v>
      </c>
      <c r="N404" s="77">
        <f t="shared" si="273"/>
        <v>0</v>
      </c>
      <c r="O404" s="78">
        <v>0</v>
      </c>
      <c r="P404" s="16"/>
      <c r="Q404" s="101">
        <f t="shared" si="262"/>
        <v>0</v>
      </c>
      <c r="R404" s="101"/>
      <c r="S404" s="101">
        <v>0</v>
      </c>
      <c r="T404" s="101"/>
    </row>
    <row r="405" spans="1:20" ht="15.75" x14ac:dyDescent="0.25">
      <c r="A405" s="1">
        <v>2025</v>
      </c>
      <c r="B405" s="1">
        <v>3</v>
      </c>
      <c r="C405" s="3">
        <v>45839</v>
      </c>
      <c r="D405" s="3">
        <v>45930</v>
      </c>
      <c r="E405" s="24">
        <f t="shared" si="267"/>
        <v>12125</v>
      </c>
      <c r="F405" s="20"/>
      <c r="G405" s="20">
        <f t="shared" si="270"/>
        <v>97000</v>
      </c>
      <c r="H405" s="20">
        <f t="shared" si="271"/>
        <v>0</v>
      </c>
      <c r="I405" s="27">
        <f t="shared" si="263"/>
        <v>0</v>
      </c>
      <c r="J405" s="12">
        <f t="shared" si="268"/>
        <v>375</v>
      </c>
      <c r="K405" s="8"/>
      <c r="L405" s="8">
        <f>L404+J405</f>
        <v>3000</v>
      </c>
      <c r="M405" s="8">
        <f t="shared" si="272"/>
        <v>0</v>
      </c>
      <c r="N405" s="77">
        <f t="shared" si="273"/>
        <v>0</v>
      </c>
      <c r="O405" s="78">
        <v>1</v>
      </c>
      <c r="P405" s="16"/>
      <c r="Q405" s="101">
        <f t="shared" si="262"/>
        <v>1</v>
      </c>
      <c r="R405" s="101"/>
      <c r="S405" s="101">
        <v>1085</v>
      </c>
      <c r="T405" s="101"/>
    </row>
    <row r="406" spans="1:20" ht="15.75" x14ac:dyDescent="0.25">
      <c r="A406" s="1">
        <v>2025</v>
      </c>
      <c r="B406" s="1">
        <v>4</v>
      </c>
      <c r="C406" s="3">
        <v>45931</v>
      </c>
      <c r="D406" s="3">
        <v>46022</v>
      </c>
      <c r="E406" s="24">
        <f t="shared" ref="E406:E408" si="275">$E$21/11</f>
        <v>0</v>
      </c>
      <c r="F406" s="20"/>
      <c r="G406" s="20">
        <f t="shared" si="270"/>
        <v>97000</v>
      </c>
      <c r="H406" s="20">
        <f t="shared" si="271"/>
        <v>0</v>
      </c>
      <c r="I406" s="27">
        <f t="shared" si="263"/>
        <v>0</v>
      </c>
      <c r="J406" s="12">
        <f t="shared" ref="J406:J408" si="276">$J$21/11</f>
        <v>0</v>
      </c>
      <c r="K406" s="8"/>
      <c r="L406" s="8">
        <f t="shared" ref="L406:L417" si="277">L405+J406</f>
        <v>3000</v>
      </c>
      <c r="M406" s="8">
        <f t="shared" si="272"/>
        <v>0</v>
      </c>
      <c r="N406" s="77">
        <f t="shared" si="273"/>
        <v>0</v>
      </c>
      <c r="O406" s="78"/>
      <c r="P406" s="16"/>
      <c r="Q406" s="101">
        <f t="shared" si="262"/>
        <v>0</v>
      </c>
      <c r="R406" s="101"/>
      <c r="S406" s="101"/>
      <c r="T406" s="101"/>
    </row>
    <row r="407" spans="1:20" ht="15.75" x14ac:dyDescent="0.25">
      <c r="A407" s="1">
        <v>2026</v>
      </c>
      <c r="B407" s="1">
        <v>1</v>
      </c>
      <c r="C407" s="3">
        <v>46023</v>
      </c>
      <c r="D407" s="3">
        <v>46112</v>
      </c>
      <c r="E407" s="24">
        <f t="shared" si="275"/>
        <v>0</v>
      </c>
      <c r="F407" s="20"/>
      <c r="G407" s="20">
        <f t="shared" si="270"/>
        <v>97000</v>
      </c>
      <c r="H407" s="20">
        <f t="shared" si="271"/>
        <v>0</v>
      </c>
      <c r="I407" s="27">
        <f t="shared" si="263"/>
        <v>0</v>
      </c>
      <c r="J407" s="12">
        <f t="shared" si="276"/>
        <v>0</v>
      </c>
      <c r="K407" s="8"/>
      <c r="L407" s="8">
        <f t="shared" si="277"/>
        <v>3000</v>
      </c>
      <c r="M407" s="8">
        <f t="shared" si="272"/>
        <v>0</v>
      </c>
      <c r="N407" s="77">
        <f t="shared" si="273"/>
        <v>0</v>
      </c>
      <c r="O407" s="78"/>
      <c r="P407" s="16"/>
      <c r="Q407" s="101">
        <f t="shared" si="262"/>
        <v>0</v>
      </c>
      <c r="R407" s="101"/>
      <c r="S407" s="101"/>
      <c r="T407" s="101"/>
    </row>
    <row r="408" spans="1:20" ht="15.75" x14ac:dyDescent="0.25">
      <c r="A408" s="1">
        <v>2026</v>
      </c>
      <c r="B408" s="1">
        <v>2</v>
      </c>
      <c r="C408" s="3">
        <v>46113</v>
      </c>
      <c r="D408" s="3">
        <v>46203</v>
      </c>
      <c r="E408" s="24">
        <f t="shared" si="275"/>
        <v>0</v>
      </c>
      <c r="F408" s="20"/>
      <c r="G408" s="20">
        <f t="shared" si="270"/>
        <v>97000</v>
      </c>
      <c r="H408" s="20">
        <f t="shared" si="271"/>
        <v>0</v>
      </c>
      <c r="I408" s="27">
        <f t="shared" si="263"/>
        <v>0</v>
      </c>
      <c r="J408" s="12">
        <f t="shared" si="276"/>
        <v>0</v>
      </c>
      <c r="K408" s="8"/>
      <c r="L408" s="8">
        <f t="shared" si="277"/>
        <v>3000</v>
      </c>
      <c r="M408" s="8">
        <f t="shared" si="272"/>
        <v>0</v>
      </c>
      <c r="N408" s="77">
        <f t="shared" si="273"/>
        <v>0</v>
      </c>
      <c r="O408" s="78"/>
      <c r="P408" s="16"/>
      <c r="Q408" s="101">
        <f t="shared" si="262"/>
        <v>0</v>
      </c>
      <c r="R408" s="101"/>
      <c r="S408" s="101"/>
      <c r="T408" s="101"/>
    </row>
    <row r="409" spans="1:20" ht="15.75" x14ac:dyDescent="0.25">
      <c r="A409" s="1">
        <v>2026</v>
      </c>
      <c r="B409" s="1">
        <v>3</v>
      </c>
      <c r="C409" s="3">
        <v>46204</v>
      </c>
      <c r="D409" s="3">
        <v>46295</v>
      </c>
      <c r="E409" s="25">
        <v>0</v>
      </c>
      <c r="F409" s="21"/>
      <c r="G409" s="21">
        <f t="shared" si="270"/>
        <v>97000</v>
      </c>
      <c r="H409" s="21">
        <f t="shared" si="271"/>
        <v>0</v>
      </c>
      <c r="I409" s="28">
        <f t="shared" si="263"/>
        <v>0</v>
      </c>
      <c r="J409" s="13">
        <v>0</v>
      </c>
      <c r="K409" s="5"/>
      <c r="L409" s="5">
        <f t="shared" si="277"/>
        <v>3000</v>
      </c>
      <c r="M409" s="5">
        <f t="shared" si="272"/>
        <v>0</v>
      </c>
      <c r="N409" s="19">
        <f t="shared" si="273"/>
        <v>0</v>
      </c>
      <c r="O409" s="76"/>
      <c r="P409" s="4"/>
      <c r="Q409" s="101">
        <f t="shared" si="262"/>
        <v>0</v>
      </c>
      <c r="R409" s="101"/>
      <c r="S409" s="101"/>
      <c r="T409" s="101"/>
    </row>
    <row r="410" spans="1:20" ht="15.75" x14ac:dyDescent="0.25">
      <c r="A410" s="1">
        <v>2026</v>
      </c>
      <c r="B410" s="1">
        <v>4</v>
      </c>
      <c r="C410" s="3">
        <v>46296</v>
      </c>
      <c r="D410" s="3">
        <v>46387</v>
      </c>
      <c r="E410" s="25">
        <v>0</v>
      </c>
      <c r="F410" s="21"/>
      <c r="G410" s="21">
        <f t="shared" si="270"/>
        <v>97000</v>
      </c>
      <c r="H410" s="21">
        <f t="shared" si="271"/>
        <v>0</v>
      </c>
      <c r="I410" s="28">
        <f t="shared" si="263"/>
        <v>0</v>
      </c>
      <c r="J410" s="13">
        <v>0</v>
      </c>
      <c r="K410" s="5"/>
      <c r="L410" s="5">
        <f t="shared" si="277"/>
        <v>3000</v>
      </c>
      <c r="M410" s="5">
        <f t="shared" si="272"/>
        <v>0</v>
      </c>
      <c r="N410" s="19">
        <f t="shared" si="273"/>
        <v>0</v>
      </c>
      <c r="O410" s="17"/>
      <c r="P410" s="4"/>
      <c r="Q410" s="101">
        <f t="shared" si="262"/>
        <v>0</v>
      </c>
      <c r="R410" s="101"/>
      <c r="S410" s="101"/>
      <c r="T410" s="101"/>
    </row>
    <row r="411" spans="1:20" ht="15.75" x14ac:dyDescent="0.25">
      <c r="A411" s="1">
        <v>2027</v>
      </c>
      <c r="B411" s="1">
        <v>1</v>
      </c>
      <c r="C411" s="3">
        <v>46388</v>
      </c>
      <c r="D411" s="3">
        <v>46477</v>
      </c>
      <c r="E411" s="25">
        <v>0</v>
      </c>
      <c r="F411" s="21"/>
      <c r="G411" s="21">
        <f t="shared" si="270"/>
        <v>97000</v>
      </c>
      <c r="H411" s="21">
        <f t="shared" si="271"/>
        <v>0</v>
      </c>
      <c r="I411" s="28">
        <f t="shared" si="263"/>
        <v>0</v>
      </c>
      <c r="J411" s="13">
        <v>0</v>
      </c>
      <c r="K411" s="5"/>
      <c r="L411" s="5">
        <f t="shared" si="277"/>
        <v>3000</v>
      </c>
      <c r="M411" s="5">
        <f t="shared" si="272"/>
        <v>0</v>
      </c>
      <c r="N411" s="19">
        <f t="shared" si="273"/>
        <v>0</v>
      </c>
      <c r="O411" s="17"/>
      <c r="P411" s="4"/>
      <c r="Q411" s="101">
        <f t="shared" si="262"/>
        <v>0</v>
      </c>
      <c r="R411" s="101"/>
      <c r="S411" s="101"/>
      <c r="T411" s="101"/>
    </row>
    <row r="412" spans="1:20" ht="15.75" x14ac:dyDescent="0.25">
      <c r="A412" s="1">
        <v>2027</v>
      </c>
      <c r="B412" s="1">
        <v>2</v>
      </c>
      <c r="C412" s="3">
        <v>46478</v>
      </c>
      <c r="D412" s="3">
        <v>46568</v>
      </c>
      <c r="E412" s="25">
        <v>0</v>
      </c>
      <c r="F412" s="21"/>
      <c r="G412" s="21">
        <f t="shared" si="270"/>
        <v>97000</v>
      </c>
      <c r="H412" s="21">
        <f t="shared" si="271"/>
        <v>0</v>
      </c>
      <c r="I412" s="28">
        <f t="shared" si="263"/>
        <v>0</v>
      </c>
      <c r="J412" s="13">
        <v>0</v>
      </c>
      <c r="K412" s="5"/>
      <c r="L412" s="5">
        <f t="shared" si="277"/>
        <v>3000</v>
      </c>
      <c r="M412" s="5">
        <f t="shared" si="272"/>
        <v>0</v>
      </c>
      <c r="N412" s="19">
        <f t="shared" si="273"/>
        <v>0</v>
      </c>
      <c r="O412" s="17"/>
      <c r="P412" s="4"/>
      <c r="Q412" s="101">
        <f t="shared" si="262"/>
        <v>0</v>
      </c>
      <c r="R412" s="101"/>
      <c r="S412" s="101"/>
      <c r="T412" s="101"/>
    </row>
    <row r="413" spans="1:20" ht="15.75" x14ac:dyDescent="0.25">
      <c r="A413" s="1">
        <v>2027</v>
      </c>
      <c r="B413" s="1">
        <v>3</v>
      </c>
      <c r="C413" s="3">
        <v>46569</v>
      </c>
      <c r="D413" s="3">
        <v>46660</v>
      </c>
      <c r="E413" s="25">
        <v>0</v>
      </c>
      <c r="F413" s="21"/>
      <c r="G413" s="21">
        <f t="shared" si="270"/>
        <v>97000</v>
      </c>
      <c r="H413" s="21">
        <f t="shared" si="271"/>
        <v>0</v>
      </c>
      <c r="I413" s="28">
        <f t="shared" si="263"/>
        <v>0</v>
      </c>
      <c r="J413" s="13">
        <v>0</v>
      </c>
      <c r="K413" s="5"/>
      <c r="L413" s="5">
        <f t="shared" si="277"/>
        <v>3000</v>
      </c>
      <c r="M413" s="5">
        <f t="shared" si="272"/>
        <v>0</v>
      </c>
      <c r="N413" s="19">
        <f t="shared" si="273"/>
        <v>0</v>
      </c>
      <c r="O413" s="17"/>
      <c r="P413" s="4"/>
      <c r="Q413" s="101">
        <f t="shared" si="262"/>
        <v>0</v>
      </c>
      <c r="R413" s="101"/>
      <c r="S413" s="101"/>
      <c r="T413" s="101"/>
    </row>
    <row r="414" spans="1:20" ht="15.75" x14ac:dyDescent="0.25">
      <c r="A414" s="1">
        <v>2027</v>
      </c>
      <c r="B414" s="1">
        <v>4</v>
      </c>
      <c r="C414" s="3">
        <v>46661</v>
      </c>
      <c r="D414" s="3">
        <v>46752</v>
      </c>
      <c r="E414" s="25">
        <v>0</v>
      </c>
      <c r="F414" s="21"/>
      <c r="G414" s="21">
        <f t="shared" si="270"/>
        <v>97000</v>
      </c>
      <c r="H414" s="21">
        <f t="shared" si="271"/>
        <v>0</v>
      </c>
      <c r="I414" s="28">
        <f t="shared" si="263"/>
        <v>0</v>
      </c>
      <c r="J414" s="13">
        <v>0</v>
      </c>
      <c r="K414" s="5"/>
      <c r="L414" s="5">
        <f t="shared" si="277"/>
        <v>3000</v>
      </c>
      <c r="M414" s="5">
        <f t="shared" si="272"/>
        <v>0</v>
      </c>
      <c r="N414" s="19">
        <f t="shared" si="273"/>
        <v>0</v>
      </c>
      <c r="O414" s="17"/>
      <c r="P414" s="4"/>
      <c r="Q414" s="101">
        <f t="shared" si="262"/>
        <v>0</v>
      </c>
      <c r="R414" s="101"/>
      <c r="S414" s="101"/>
      <c r="T414" s="101"/>
    </row>
    <row r="415" spans="1:20" ht="15.75" x14ac:dyDescent="0.25">
      <c r="A415" s="1">
        <v>2028</v>
      </c>
      <c r="B415" s="1">
        <v>1</v>
      </c>
      <c r="C415" s="3">
        <v>46753</v>
      </c>
      <c r="D415" s="3">
        <v>46843</v>
      </c>
      <c r="E415" s="25">
        <v>0</v>
      </c>
      <c r="F415" s="21"/>
      <c r="G415" s="21">
        <f t="shared" si="270"/>
        <v>97000</v>
      </c>
      <c r="H415" s="21">
        <f t="shared" si="271"/>
        <v>0</v>
      </c>
      <c r="I415" s="28">
        <f>H415/G415</f>
        <v>0</v>
      </c>
      <c r="J415" s="13">
        <v>0</v>
      </c>
      <c r="K415" s="5"/>
      <c r="L415" s="5">
        <f t="shared" si="277"/>
        <v>3000</v>
      </c>
      <c r="M415" s="5">
        <f t="shared" si="272"/>
        <v>0</v>
      </c>
      <c r="N415" s="19">
        <f t="shared" si="273"/>
        <v>0</v>
      </c>
      <c r="O415" s="17"/>
      <c r="P415" s="4"/>
      <c r="Q415" s="101">
        <f t="shared" si="262"/>
        <v>0</v>
      </c>
      <c r="R415" s="101"/>
      <c r="S415" s="101"/>
      <c r="T415" s="101"/>
    </row>
    <row r="416" spans="1:20" ht="15.75" x14ac:dyDescent="0.25">
      <c r="A416" s="1">
        <v>2028</v>
      </c>
      <c r="B416" s="1">
        <v>2</v>
      </c>
      <c r="C416" s="3">
        <v>46844</v>
      </c>
      <c r="D416" s="3">
        <v>46934</v>
      </c>
      <c r="E416" s="25">
        <v>0</v>
      </c>
      <c r="F416" s="21"/>
      <c r="G416" s="21">
        <f t="shared" si="270"/>
        <v>97000</v>
      </c>
      <c r="H416" s="21">
        <f t="shared" si="271"/>
        <v>0</v>
      </c>
      <c r="I416" s="28">
        <f t="shared" ref="I416:I417" si="278">H416/G416</f>
        <v>0</v>
      </c>
      <c r="J416" s="13">
        <v>0</v>
      </c>
      <c r="K416" s="5"/>
      <c r="L416" s="5">
        <f t="shared" si="277"/>
        <v>3000</v>
      </c>
      <c r="M416" s="5">
        <f t="shared" si="272"/>
        <v>0</v>
      </c>
      <c r="N416" s="19">
        <f t="shared" si="273"/>
        <v>0</v>
      </c>
      <c r="O416" s="17"/>
      <c r="P416" s="4"/>
      <c r="Q416" s="101">
        <f t="shared" si="262"/>
        <v>0</v>
      </c>
      <c r="R416" s="101"/>
      <c r="S416" s="101"/>
      <c r="T416" s="101"/>
    </row>
    <row r="417" spans="1:20" ht="15.75" x14ac:dyDescent="0.25">
      <c r="A417" s="1">
        <v>2028</v>
      </c>
      <c r="B417" s="1">
        <v>3</v>
      </c>
      <c r="C417" s="3">
        <v>46935</v>
      </c>
      <c r="D417" s="3">
        <v>47026</v>
      </c>
      <c r="E417" s="25">
        <v>0</v>
      </c>
      <c r="F417" s="21"/>
      <c r="G417" s="21">
        <f t="shared" si="270"/>
        <v>97000</v>
      </c>
      <c r="H417" s="21">
        <f>SUM(H416+F417)</f>
        <v>0</v>
      </c>
      <c r="I417" s="28">
        <f t="shared" si="278"/>
        <v>0</v>
      </c>
      <c r="J417" s="13">
        <v>0</v>
      </c>
      <c r="K417" s="18"/>
      <c r="L417" s="18">
        <f t="shared" si="277"/>
        <v>3000</v>
      </c>
      <c r="M417" s="18">
        <f t="shared" si="272"/>
        <v>0</v>
      </c>
      <c r="N417" s="19">
        <f t="shared" si="273"/>
        <v>0</v>
      </c>
      <c r="O417" s="17"/>
      <c r="P417" s="4"/>
      <c r="Q417" s="101">
        <f t="shared" si="262"/>
        <v>0</v>
      </c>
      <c r="R417" s="101"/>
      <c r="S417" s="101"/>
      <c r="T417" s="101"/>
    </row>
    <row r="418" spans="1:20" ht="15.75" thickBot="1" x14ac:dyDescent="0.3">
      <c r="A418" s="40" t="s">
        <v>12</v>
      </c>
      <c r="B418" s="40"/>
      <c r="C418" s="40"/>
      <c r="D418" s="41"/>
      <c r="E418" s="42">
        <v>97000</v>
      </c>
      <c r="F418" s="38">
        <f>SUM(F394:F417)</f>
        <v>0</v>
      </c>
      <c r="G418" s="38">
        <f>G417</f>
        <v>97000</v>
      </c>
      <c r="H418" s="39">
        <f>H417</f>
        <v>0</v>
      </c>
      <c r="I418" s="49">
        <f>H418/G418</f>
        <v>0</v>
      </c>
      <c r="J418" s="43">
        <v>3000</v>
      </c>
      <c r="K418" s="50">
        <f>SUM(K394:K417)</f>
        <v>0</v>
      </c>
      <c r="L418" s="44">
        <f>L417</f>
        <v>3000</v>
      </c>
      <c r="M418" s="45">
        <f>M417</f>
        <v>0</v>
      </c>
      <c r="N418" s="46">
        <f>M418/L418</f>
        <v>0</v>
      </c>
      <c r="O418" s="47">
        <f>SUM(O394:O417)</f>
        <v>1</v>
      </c>
      <c r="P418" s="47">
        <f>SUM(P394:P417)</f>
        <v>0</v>
      </c>
      <c r="Q418" s="101">
        <f t="shared" si="262"/>
        <v>1</v>
      </c>
      <c r="R418" s="101">
        <f t="shared" ref="R418" si="279">P418</f>
        <v>0</v>
      </c>
      <c r="S418" s="101">
        <f>SUM(S394:S417)</f>
        <v>1085</v>
      </c>
      <c r="T418" s="101">
        <f>SUM(T394:T417)</f>
        <v>0</v>
      </c>
    </row>
    <row r="419" spans="1:20" ht="15.75" thickTop="1" x14ac:dyDescent="0.25"/>
    <row r="421" spans="1:20" x14ac:dyDescent="0.25">
      <c r="A421" s="190" t="s">
        <v>127</v>
      </c>
      <c r="B421" s="190"/>
      <c r="C421" s="190"/>
      <c r="D421" s="190"/>
      <c r="E421" s="190"/>
      <c r="F421" s="190"/>
      <c r="G421" s="190"/>
      <c r="H421" s="190"/>
      <c r="I421" s="190"/>
      <c r="J421" s="190"/>
      <c r="K421" s="190"/>
      <c r="L421" s="190"/>
      <c r="M421" s="190"/>
      <c r="N421" s="190"/>
      <c r="O421" s="190"/>
      <c r="P421" s="190"/>
      <c r="Q421" s="190"/>
      <c r="R421" s="190"/>
      <c r="S421" s="190"/>
      <c r="T421" s="190"/>
    </row>
    <row r="422" spans="1:20" ht="15.75" thickBot="1" x14ac:dyDescent="0.3">
      <c r="A422" s="170" t="s">
        <v>0</v>
      </c>
      <c r="B422" s="171"/>
      <c r="C422" s="171"/>
      <c r="D422" s="171"/>
      <c r="E422" s="172" t="s">
        <v>116</v>
      </c>
      <c r="F422" s="172"/>
      <c r="G422" s="172"/>
      <c r="H422" s="172"/>
      <c r="I422" s="173"/>
      <c r="J422" s="174" t="s">
        <v>117</v>
      </c>
      <c r="K422" s="175"/>
      <c r="L422" s="175"/>
      <c r="M422" s="175"/>
      <c r="N422" s="176"/>
      <c r="O422" s="14"/>
      <c r="P422" s="7"/>
      <c r="Q422" s="185" t="s">
        <v>77</v>
      </c>
      <c r="R422" s="185"/>
      <c r="S422" s="185"/>
      <c r="T422" s="185"/>
    </row>
    <row r="423" spans="1:20" ht="120.75" thickTop="1" x14ac:dyDescent="0.25">
      <c r="A423" s="9" t="s">
        <v>1</v>
      </c>
      <c r="B423" s="9" t="s">
        <v>2</v>
      </c>
      <c r="C423" s="9" t="s">
        <v>3</v>
      </c>
      <c r="D423" s="11" t="s">
        <v>9</v>
      </c>
      <c r="E423" s="29" t="s">
        <v>4</v>
      </c>
      <c r="F423" s="23" t="s">
        <v>6</v>
      </c>
      <c r="G423" s="23" t="s">
        <v>5</v>
      </c>
      <c r="H423" s="23" t="s">
        <v>7</v>
      </c>
      <c r="I423" s="26" t="s">
        <v>8</v>
      </c>
      <c r="J423" s="29" t="s">
        <v>4</v>
      </c>
      <c r="K423" s="30" t="s">
        <v>6</v>
      </c>
      <c r="L423" s="30" t="s">
        <v>5</v>
      </c>
      <c r="M423" s="30" t="s">
        <v>7</v>
      </c>
      <c r="N423" s="31" t="s">
        <v>8</v>
      </c>
      <c r="O423" s="113" t="s">
        <v>103</v>
      </c>
      <c r="P423" s="113" t="s">
        <v>104</v>
      </c>
      <c r="Q423" s="113" t="s">
        <v>105</v>
      </c>
      <c r="R423" s="113" t="s">
        <v>106</v>
      </c>
      <c r="S423" s="113" t="s">
        <v>107</v>
      </c>
      <c r="T423" s="113" t="s">
        <v>108</v>
      </c>
    </row>
    <row r="424" spans="1:20" ht="15.75" x14ac:dyDescent="0.25">
      <c r="A424" s="68">
        <v>2022</v>
      </c>
      <c r="B424" s="68">
        <v>4</v>
      </c>
      <c r="C424" s="69">
        <v>44835</v>
      </c>
      <c r="D424" s="69">
        <v>44926</v>
      </c>
      <c r="E424" s="70"/>
      <c r="F424" s="70"/>
      <c r="G424" s="70"/>
      <c r="H424" s="70"/>
      <c r="I424" s="71"/>
      <c r="J424" s="70"/>
      <c r="K424" s="70"/>
      <c r="L424" s="70"/>
      <c r="M424" s="70"/>
      <c r="N424" s="71"/>
      <c r="O424" s="72"/>
      <c r="P424" s="73"/>
      <c r="Q424" s="102"/>
      <c r="R424" s="102"/>
      <c r="S424" s="102"/>
      <c r="T424" s="102"/>
    </row>
    <row r="425" spans="1:20" ht="15.75" x14ac:dyDescent="0.25">
      <c r="A425" s="68">
        <v>2023</v>
      </c>
      <c r="B425" s="68">
        <v>1</v>
      </c>
      <c r="C425" s="69">
        <v>44927</v>
      </c>
      <c r="D425" s="69">
        <v>45016</v>
      </c>
      <c r="E425" s="70"/>
      <c r="F425" s="70"/>
      <c r="G425" s="70"/>
      <c r="H425" s="70"/>
      <c r="I425" s="71"/>
      <c r="J425" s="70"/>
      <c r="K425" s="70"/>
      <c r="L425" s="70"/>
      <c r="M425" s="70"/>
      <c r="N425" s="71"/>
      <c r="O425" s="72"/>
      <c r="P425" s="73"/>
      <c r="Q425" s="102"/>
      <c r="R425" s="102"/>
      <c r="S425" s="102"/>
      <c r="T425" s="102"/>
    </row>
    <row r="426" spans="1:20" ht="15.75" x14ac:dyDescent="0.25">
      <c r="A426" s="115">
        <v>2023</v>
      </c>
      <c r="B426" s="115">
        <v>2</v>
      </c>
      <c r="C426" s="116">
        <v>45017</v>
      </c>
      <c r="D426" s="116">
        <v>45107</v>
      </c>
      <c r="E426" s="126">
        <v>0</v>
      </c>
      <c r="F426" s="118">
        <v>0</v>
      </c>
      <c r="G426" s="118">
        <f>E426</f>
        <v>0</v>
      </c>
      <c r="H426" s="118">
        <f>SUM(F426+0)</f>
        <v>0</v>
      </c>
      <c r="I426" s="127"/>
      <c r="J426" s="128">
        <v>0</v>
      </c>
      <c r="K426" s="129">
        <v>0</v>
      </c>
      <c r="L426" s="130">
        <f>J426</f>
        <v>0</v>
      </c>
      <c r="M426" s="129">
        <f>SUM(K426+0)</f>
        <v>0</v>
      </c>
      <c r="N426" s="131">
        <v>0</v>
      </c>
      <c r="O426" s="135"/>
      <c r="P426" s="133"/>
      <c r="Q426" s="114"/>
      <c r="R426" s="114"/>
      <c r="S426" s="114"/>
      <c r="T426" s="114"/>
    </row>
    <row r="427" spans="1:20" ht="15.75" x14ac:dyDescent="0.25">
      <c r="A427" s="68">
        <v>2023</v>
      </c>
      <c r="B427" s="68">
        <v>3</v>
      </c>
      <c r="C427" s="69">
        <v>45108</v>
      </c>
      <c r="D427" s="69">
        <v>45199</v>
      </c>
      <c r="E427" s="79"/>
      <c r="F427" s="80"/>
      <c r="G427" s="80">
        <f t="shared" ref="G427:G428" si="280">G426+E427</f>
        <v>0</v>
      </c>
      <c r="H427" s="80">
        <f t="shared" ref="H427:H431" si="281">SUM(H426+F427)</f>
        <v>0</v>
      </c>
      <c r="I427" s="81">
        <v>0</v>
      </c>
      <c r="J427" s="82"/>
      <c r="K427" s="83"/>
      <c r="L427" s="83">
        <f>L426+J427</f>
        <v>0</v>
      </c>
      <c r="M427" s="83">
        <f>SUM(M426+K427)</f>
        <v>0</v>
      </c>
      <c r="N427" s="158">
        <v>0</v>
      </c>
      <c r="O427" s="159">
        <v>0</v>
      </c>
      <c r="P427" s="72">
        <v>0</v>
      </c>
      <c r="Q427" s="102">
        <f t="shared" ref="Q427:Q448" si="282">O427</f>
        <v>0</v>
      </c>
      <c r="R427" s="102">
        <v>0</v>
      </c>
      <c r="S427" s="102">
        <v>0</v>
      </c>
      <c r="T427" s="102">
        <v>0</v>
      </c>
    </row>
    <row r="428" spans="1:20" ht="15.75" x14ac:dyDescent="0.25">
      <c r="A428" s="68">
        <v>2023</v>
      </c>
      <c r="B428" s="68">
        <v>4</v>
      </c>
      <c r="C428" s="69">
        <v>45200</v>
      </c>
      <c r="D428" s="69">
        <v>45291</v>
      </c>
      <c r="E428" s="79">
        <f>$E$448/8</f>
        <v>12125</v>
      </c>
      <c r="F428" s="80">
        <v>0</v>
      </c>
      <c r="G428" s="80">
        <f t="shared" si="280"/>
        <v>12125</v>
      </c>
      <c r="H428" s="80">
        <f t="shared" si="281"/>
        <v>0</v>
      </c>
      <c r="I428" s="81">
        <f t="shared" ref="I428:I444" si="283">H428/G428</f>
        <v>0</v>
      </c>
      <c r="J428" s="82">
        <f>$J$448/8</f>
        <v>375</v>
      </c>
      <c r="K428" s="83">
        <v>0</v>
      </c>
      <c r="L428" s="83">
        <f t="shared" ref="L428:L431" si="284">L427+J428</f>
        <v>375</v>
      </c>
      <c r="M428" s="83">
        <f t="shared" ref="M428:M430" si="285">SUM(M427+K428)</f>
        <v>0</v>
      </c>
      <c r="N428" s="158">
        <f t="shared" ref="N428:N431" si="286">M428/L428</f>
        <v>0</v>
      </c>
      <c r="O428" s="159">
        <v>0</v>
      </c>
      <c r="P428" s="72">
        <v>0</v>
      </c>
      <c r="Q428" s="102">
        <f t="shared" si="282"/>
        <v>0</v>
      </c>
      <c r="R428" s="102">
        <v>0</v>
      </c>
      <c r="S428" s="102">
        <v>0</v>
      </c>
      <c r="T428" s="102">
        <v>0</v>
      </c>
    </row>
    <row r="429" spans="1:20" ht="15.75" x14ac:dyDescent="0.25">
      <c r="A429" s="68">
        <v>2024</v>
      </c>
      <c r="B429" s="68">
        <v>1</v>
      </c>
      <c r="C429" s="69">
        <v>45292</v>
      </c>
      <c r="D429" s="69">
        <v>45382</v>
      </c>
      <c r="E429" s="79">
        <f t="shared" ref="E429:E435" si="287">$E$448/8</f>
        <v>12125</v>
      </c>
      <c r="F429" s="80">
        <v>0</v>
      </c>
      <c r="G429" s="80">
        <f>G428+E429</f>
        <v>24250</v>
      </c>
      <c r="H429" s="80">
        <f t="shared" si="281"/>
        <v>0</v>
      </c>
      <c r="I429" s="81">
        <f t="shared" si="283"/>
        <v>0</v>
      </c>
      <c r="J429" s="82">
        <f t="shared" ref="J429:J435" si="288">$J$448/8</f>
        <v>375</v>
      </c>
      <c r="K429" s="83">
        <v>0</v>
      </c>
      <c r="L429" s="83">
        <f t="shared" si="284"/>
        <v>750</v>
      </c>
      <c r="M429" s="83">
        <f t="shared" si="285"/>
        <v>0</v>
      </c>
      <c r="N429" s="158">
        <f t="shared" si="286"/>
        <v>0</v>
      </c>
      <c r="O429" s="159">
        <v>0</v>
      </c>
      <c r="P429" s="72">
        <v>0</v>
      </c>
      <c r="Q429" s="102">
        <f t="shared" si="282"/>
        <v>0</v>
      </c>
      <c r="R429" s="102">
        <v>0</v>
      </c>
      <c r="S429" s="102">
        <v>0</v>
      </c>
      <c r="T429" s="102">
        <v>0</v>
      </c>
    </row>
    <row r="430" spans="1:20" ht="15.75" x14ac:dyDescent="0.25">
      <c r="A430" s="68">
        <v>2024</v>
      </c>
      <c r="B430" s="68">
        <v>2</v>
      </c>
      <c r="C430" s="69">
        <v>45383</v>
      </c>
      <c r="D430" s="69">
        <v>45473</v>
      </c>
      <c r="E430" s="79">
        <f t="shared" si="287"/>
        <v>12125</v>
      </c>
      <c r="F430" s="80">
        <v>0</v>
      </c>
      <c r="G430" s="80">
        <f t="shared" ref="G430:G431" si="289">G429+E430</f>
        <v>36375</v>
      </c>
      <c r="H430" s="80">
        <f t="shared" si="281"/>
        <v>0</v>
      </c>
      <c r="I430" s="81">
        <f t="shared" si="283"/>
        <v>0</v>
      </c>
      <c r="J430" s="82">
        <f t="shared" si="288"/>
        <v>375</v>
      </c>
      <c r="K430" s="83">
        <v>0</v>
      </c>
      <c r="L430" s="83">
        <f t="shared" si="284"/>
        <v>1125</v>
      </c>
      <c r="M430" s="83">
        <f t="shared" si="285"/>
        <v>0</v>
      </c>
      <c r="N430" s="158">
        <f t="shared" si="286"/>
        <v>0</v>
      </c>
      <c r="O430" s="159">
        <v>0</v>
      </c>
      <c r="P430" s="72">
        <v>0</v>
      </c>
      <c r="Q430" s="102">
        <f t="shared" si="282"/>
        <v>0</v>
      </c>
      <c r="R430" s="102">
        <v>0</v>
      </c>
      <c r="S430" s="102">
        <v>0</v>
      </c>
      <c r="T430" s="102">
        <v>0</v>
      </c>
    </row>
    <row r="431" spans="1:20" ht="15.75" x14ac:dyDescent="0.25">
      <c r="A431" s="68">
        <v>2024</v>
      </c>
      <c r="B431" s="68">
        <v>3</v>
      </c>
      <c r="C431" s="69">
        <v>45474</v>
      </c>
      <c r="D431" s="69">
        <v>45565</v>
      </c>
      <c r="E431" s="79">
        <f t="shared" si="287"/>
        <v>12125</v>
      </c>
      <c r="F431" s="80">
        <v>0</v>
      </c>
      <c r="G431" s="80">
        <f t="shared" si="289"/>
        <v>48500</v>
      </c>
      <c r="H431" s="80">
        <f t="shared" si="281"/>
        <v>0</v>
      </c>
      <c r="I431" s="81">
        <f t="shared" si="283"/>
        <v>0</v>
      </c>
      <c r="J431" s="82">
        <f t="shared" si="288"/>
        <v>375</v>
      </c>
      <c r="K431" s="83">
        <v>0</v>
      </c>
      <c r="L431" s="83">
        <f t="shared" si="284"/>
        <v>1500</v>
      </c>
      <c r="M431" s="83">
        <f>SUM(M430+K431)</f>
        <v>0</v>
      </c>
      <c r="N431" s="158">
        <f t="shared" si="286"/>
        <v>0</v>
      </c>
      <c r="O431" s="159">
        <v>0</v>
      </c>
      <c r="P431" s="72">
        <v>0</v>
      </c>
      <c r="Q431" s="102">
        <f t="shared" si="282"/>
        <v>0</v>
      </c>
      <c r="R431" s="102">
        <v>0</v>
      </c>
      <c r="S431" s="102">
        <v>0</v>
      </c>
      <c r="T431" s="102">
        <v>0</v>
      </c>
    </row>
    <row r="432" spans="1:20" ht="15.75" x14ac:dyDescent="0.25">
      <c r="A432" s="1">
        <v>2024</v>
      </c>
      <c r="B432" s="1">
        <v>4</v>
      </c>
      <c r="C432" s="3">
        <v>45566</v>
      </c>
      <c r="D432" s="3">
        <v>45657</v>
      </c>
      <c r="E432" s="24">
        <f t="shared" si="287"/>
        <v>12125</v>
      </c>
      <c r="F432" s="20"/>
      <c r="G432" s="20">
        <f>G431+E432</f>
        <v>60625</v>
      </c>
      <c r="H432" s="20">
        <f>SUM(H431+F432)</f>
        <v>0</v>
      </c>
      <c r="I432" s="27">
        <f t="shared" si="283"/>
        <v>0</v>
      </c>
      <c r="J432" s="12">
        <f t="shared" si="288"/>
        <v>375</v>
      </c>
      <c r="K432" s="8"/>
      <c r="L432" s="8">
        <f>L431+J432</f>
        <v>1875</v>
      </c>
      <c r="M432" s="8">
        <f>SUM(M431+K432)</f>
        <v>0</v>
      </c>
      <c r="N432" s="77">
        <f>M432/L432</f>
        <v>0</v>
      </c>
      <c r="O432" s="78">
        <v>0</v>
      </c>
      <c r="P432" s="16"/>
      <c r="Q432" s="101">
        <f t="shared" si="282"/>
        <v>0</v>
      </c>
      <c r="R432" s="101"/>
      <c r="S432" s="101">
        <v>0</v>
      </c>
      <c r="T432" s="101"/>
    </row>
    <row r="433" spans="1:20" ht="15.75" x14ac:dyDescent="0.25">
      <c r="A433" s="1">
        <v>2025</v>
      </c>
      <c r="B433" s="1">
        <v>1</v>
      </c>
      <c r="C433" s="3">
        <v>45658</v>
      </c>
      <c r="D433" s="3">
        <v>45747</v>
      </c>
      <c r="E433" s="24">
        <f t="shared" si="287"/>
        <v>12125</v>
      </c>
      <c r="F433" s="20"/>
      <c r="G433" s="20">
        <f t="shared" ref="G433:G447" si="290">G432+E433</f>
        <v>72750</v>
      </c>
      <c r="H433" s="20">
        <f t="shared" ref="H433:H446" si="291">SUM(H432+F433)</f>
        <v>0</v>
      </c>
      <c r="I433" s="27">
        <f t="shared" si="283"/>
        <v>0</v>
      </c>
      <c r="J433" s="12">
        <f t="shared" si="288"/>
        <v>375</v>
      </c>
      <c r="K433" s="8"/>
      <c r="L433" s="8">
        <f>L432+J433</f>
        <v>2250</v>
      </c>
      <c r="M433" s="8">
        <f t="shared" ref="M433:M447" si="292">SUM(M432+K433)</f>
        <v>0</v>
      </c>
      <c r="N433" s="77">
        <f t="shared" ref="N433:N447" si="293">M433/L433</f>
        <v>0</v>
      </c>
      <c r="O433" s="78">
        <v>0</v>
      </c>
      <c r="P433" s="16"/>
      <c r="Q433" s="101">
        <f t="shared" si="282"/>
        <v>0</v>
      </c>
      <c r="R433" s="101"/>
      <c r="S433" s="101">
        <v>0</v>
      </c>
      <c r="T433" s="101"/>
    </row>
    <row r="434" spans="1:20" ht="15.75" x14ac:dyDescent="0.25">
      <c r="A434" s="1">
        <v>2025</v>
      </c>
      <c r="B434" s="1">
        <v>2</v>
      </c>
      <c r="C434" s="3">
        <v>45748</v>
      </c>
      <c r="D434" s="3">
        <v>45838</v>
      </c>
      <c r="E434" s="24">
        <f t="shared" si="287"/>
        <v>12125</v>
      </c>
      <c r="F434" s="20"/>
      <c r="G434" s="20">
        <f t="shared" si="290"/>
        <v>84875</v>
      </c>
      <c r="H434" s="20">
        <f t="shared" si="291"/>
        <v>0</v>
      </c>
      <c r="I434" s="27">
        <f t="shared" si="283"/>
        <v>0</v>
      </c>
      <c r="J434" s="12">
        <f t="shared" si="288"/>
        <v>375</v>
      </c>
      <c r="K434" s="8"/>
      <c r="L434" s="8">
        <f t="shared" ref="L434" si="294">L433+J434</f>
        <v>2625</v>
      </c>
      <c r="M434" s="8">
        <f t="shared" si="292"/>
        <v>0</v>
      </c>
      <c r="N434" s="77">
        <f t="shared" si="293"/>
        <v>0</v>
      </c>
      <c r="O434" s="78">
        <v>0</v>
      </c>
      <c r="P434" s="16"/>
      <c r="Q434" s="101">
        <f t="shared" si="282"/>
        <v>0</v>
      </c>
      <c r="R434" s="101"/>
      <c r="S434" s="101">
        <v>0</v>
      </c>
      <c r="T434" s="101"/>
    </row>
    <row r="435" spans="1:20" ht="15.75" x14ac:dyDescent="0.25">
      <c r="A435" s="1">
        <v>2025</v>
      </c>
      <c r="B435" s="1">
        <v>3</v>
      </c>
      <c r="C435" s="3">
        <v>45839</v>
      </c>
      <c r="D435" s="3">
        <v>45930</v>
      </c>
      <c r="E435" s="24">
        <f t="shared" si="287"/>
        <v>12125</v>
      </c>
      <c r="F435" s="20"/>
      <c r="G435" s="20">
        <f t="shared" si="290"/>
        <v>97000</v>
      </c>
      <c r="H435" s="20">
        <f t="shared" si="291"/>
        <v>0</v>
      </c>
      <c r="I435" s="27">
        <f t="shared" si="283"/>
        <v>0</v>
      </c>
      <c r="J435" s="12">
        <f t="shared" si="288"/>
        <v>375</v>
      </c>
      <c r="K435" s="8"/>
      <c r="L435" s="8">
        <f>L434+J435</f>
        <v>3000</v>
      </c>
      <c r="M435" s="8">
        <f t="shared" si="292"/>
        <v>0</v>
      </c>
      <c r="N435" s="77">
        <f t="shared" si="293"/>
        <v>0</v>
      </c>
      <c r="O435" s="78">
        <v>1</v>
      </c>
      <c r="P435" s="16"/>
      <c r="Q435" s="101">
        <f t="shared" si="282"/>
        <v>1</v>
      </c>
      <c r="R435" s="101"/>
      <c r="S435" s="101">
        <v>3425</v>
      </c>
      <c r="T435" s="101"/>
    </row>
    <row r="436" spans="1:20" ht="15.75" x14ac:dyDescent="0.25">
      <c r="A436" s="1">
        <v>2025</v>
      </c>
      <c r="B436" s="1">
        <v>4</v>
      </c>
      <c r="C436" s="3">
        <v>45931</v>
      </c>
      <c r="D436" s="3">
        <v>46022</v>
      </c>
      <c r="E436" s="24">
        <f t="shared" ref="E436:E438" si="295">$E$21/11</f>
        <v>0</v>
      </c>
      <c r="F436" s="20"/>
      <c r="G436" s="20">
        <f t="shared" si="290"/>
        <v>97000</v>
      </c>
      <c r="H436" s="20">
        <f t="shared" si="291"/>
        <v>0</v>
      </c>
      <c r="I436" s="27">
        <f t="shared" si="283"/>
        <v>0</v>
      </c>
      <c r="J436" s="12">
        <f t="shared" ref="J436:J438" si="296">$J$21/11</f>
        <v>0</v>
      </c>
      <c r="K436" s="8"/>
      <c r="L436" s="8">
        <f t="shared" ref="L436:L447" si="297">L435+J436</f>
        <v>3000</v>
      </c>
      <c r="M436" s="8">
        <f t="shared" si="292"/>
        <v>0</v>
      </c>
      <c r="N436" s="77">
        <f t="shared" si="293"/>
        <v>0</v>
      </c>
      <c r="O436" s="78"/>
      <c r="P436" s="16"/>
      <c r="Q436" s="101">
        <f t="shared" si="282"/>
        <v>0</v>
      </c>
      <c r="R436" s="101"/>
      <c r="S436" s="101"/>
      <c r="T436" s="101"/>
    </row>
    <row r="437" spans="1:20" ht="15.75" x14ac:dyDescent="0.25">
      <c r="A437" s="1">
        <v>2026</v>
      </c>
      <c r="B437" s="1">
        <v>1</v>
      </c>
      <c r="C437" s="3">
        <v>46023</v>
      </c>
      <c r="D437" s="3">
        <v>46112</v>
      </c>
      <c r="E437" s="24">
        <f t="shared" si="295"/>
        <v>0</v>
      </c>
      <c r="F437" s="20"/>
      <c r="G437" s="20">
        <f t="shared" si="290"/>
        <v>97000</v>
      </c>
      <c r="H437" s="20">
        <f t="shared" si="291"/>
        <v>0</v>
      </c>
      <c r="I437" s="27">
        <f t="shared" si="283"/>
        <v>0</v>
      </c>
      <c r="J437" s="12">
        <f t="shared" si="296"/>
        <v>0</v>
      </c>
      <c r="K437" s="8"/>
      <c r="L437" s="8">
        <f t="shared" si="297"/>
        <v>3000</v>
      </c>
      <c r="M437" s="8">
        <f t="shared" si="292"/>
        <v>0</v>
      </c>
      <c r="N437" s="77">
        <f t="shared" si="293"/>
        <v>0</v>
      </c>
      <c r="O437" s="78"/>
      <c r="P437" s="16"/>
      <c r="Q437" s="101">
        <f t="shared" si="282"/>
        <v>0</v>
      </c>
      <c r="R437" s="101"/>
      <c r="S437" s="101"/>
      <c r="T437" s="101"/>
    </row>
    <row r="438" spans="1:20" ht="15.75" x14ac:dyDescent="0.25">
      <c r="A438" s="1">
        <v>2026</v>
      </c>
      <c r="B438" s="1">
        <v>2</v>
      </c>
      <c r="C438" s="3">
        <v>46113</v>
      </c>
      <c r="D438" s="3">
        <v>46203</v>
      </c>
      <c r="E438" s="24">
        <f t="shared" si="295"/>
        <v>0</v>
      </c>
      <c r="F438" s="20"/>
      <c r="G438" s="20">
        <f t="shared" si="290"/>
        <v>97000</v>
      </c>
      <c r="H438" s="20">
        <f t="shared" si="291"/>
        <v>0</v>
      </c>
      <c r="I438" s="27">
        <f t="shared" si="283"/>
        <v>0</v>
      </c>
      <c r="J438" s="12">
        <f t="shared" si="296"/>
        <v>0</v>
      </c>
      <c r="K438" s="8"/>
      <c r="L438" s="8">
        <f t="shared" si="297"/>
        <v>3000</v>
      </c>
      <c r="M438" s="8">
        <f t="shared" si="292"/>
        <v>0</v>
      </c>
      <c r="N438" s="77">
        <f t="shared" si="293"/>
        <v>0</v>
      </c>
      <c r="O438" s="78"/>
      <c r="P438" s="16"/>
      <c r="Q438" s="101">
        <f t="shared" si="282"/>
        <v>0</v>
      </c>
      <c r="R438" s="101"/>
      <c r="S438" s="101"/>
      <c r="T438" s="101"/>
    </row>
    <row r="439" spans="1:20" ht="15.75" x14ac:dyDescent="0.25">
      <c r="A439" s="1">
        <v>2026</v>
      </c>
      <c r="B439" s="1">
        <v>3</v>
      </c>
      <c r="C439" s="3">
        <v>46204</v>
      </c>
      <c r="D439" s="3">
        <v>46295</v>
      </c>
      <c r="E439" s="25">
        <v>0</v>
      </c>
      <c r="F439" s="21"/>
      <c r="G439" s="21">
        <f t="shared" si="290"/>
        <v>97000</v>
      </c>
      <c r="H439" s="21">
        <f t="shared" si="291"/>
        <v>0</v>
      </c>
      <c r="I439" s="28">
        <f t="shared" si="283"/>
        <v>0</v>
      </c>
      <c r="J439" s="13">
        <v>0</v>
      </c>
      <c r="K439" s="5"/>
      <c r="L439" s="5">
        <f t="shared" si="297"/>
        <v>3000</v>
      </c>
      <c r="M439" s="5">
        <f t="shared" si="292"/>
        <v>0</v>
      </c>
      <c r="N439" s="19">
        <f t="shared" si="293"/>
        <v>0</v>
      </c>
      <c r="O439" s="76"/>
      <c r="P439" s="4"/>
      <c r="Q439" s="101">
        <f t="shared" si="282"/>
        <v>0</v>
      </c>
      <c r="R439" s="101"/>
      <c r="S439" s="101"/>
      <c r="T439" s="101"/>
    </row>
    <row r="440" spans="1:20" ht="15.75" x14ac:dyDescent="0.25">
      <c r="A440" s="1">
        <v>2026</v>
      </c>
      <c r="B440" s="1">
        <v>4</v>
      </c>
      <c r="C440" s="3">
        <v>46296</v>
      </c>
      <c r="D440" s="3">
        <v>46387</v>
      </c>
      <c r="E440" s="25">
        <v>0</v>
      </c>
      <c r="F440" s="21"/>
      <c r="G440" s="21">
        <f t="shared" si="290"/>
        <v>97000</v>
      </c>
      <c r="H440" s="21">
        <f t="shared" si="291"/>
        <v>0</v>
      </c>
      <c r="I440" s="28">
        <f t="shared" si="283"/>
        <v>0</v>
      </c>
      <c r="J440" s="13">
        <v>0</v>
      </c>
      <c r="K440" s="5"/>
      <c r="L440" s="5">
        <f t="shared" si="297"/>
        <v>3000</v>
      </c>
      <c r="M440" s="5">
        <f t="shared" si="292"/>
        <v>0</v>
      </c>
      <c r="N440" s="19">
        <f t="shared" si="293"/>
        <v>0</v>
      </c>
      <c r="O440" s="17"/>
      <c r="P440" s="4"/>
      <c r="Q440" s="101">
        <f t="shared" si="282"/>
        <v>0</v>
      </c>
      <c r="R440" s="101"/>
      <c r="S440" s="101"/>
      <c r="T440" s="101"/>
    </row>
    <row r="441" spans="1:20" ht="15.75" x14ac:dyDescent="0.25">
      <c r="A441" s="1">
        <v>2027</v>
      </c>
      <c r="B441" s="1">
        <v>1</v>
      </c>
      <c r="C441" s="3">
        <v>46388</v>
      </c>
      <c r="D441" s="3">
        <v>46477</v>
      </c>
      <c r="E441" s="25">
        <v>0</v>
      </c>
      <c r="F441" s="21"/>
      <c r="G441" s="21">
        <f t="shared" si="290"/>
        <v>97000</v>
      </c>
      <c r="H441" s="21">
        <f t="shared" si="291"/>
        <v>0</v>
      </c>
      <c r="I441" s="28">
        <f t="shared" si="283"/>
        <v>0</v>
      </c>
      <c r="J441" s="13">
        <v>0</v>
      </c>
      <c r="K441" s="5"/>
      <c r="L441" s="5">
        <f t="shared" si="297"/>
        <v>3000</v>
      </c>
      <c r="M441" s="5">
        <f t="shared" si="292"/>
        <v>0</v>
      </c>
      <c r="N441" s="19">
        <f t="shared" si="293"/>
        <v>0</v>
      </c>
      <c r="O441" s="17"/>
      <c r="P441" s="4"/>
      <c r="Q441" s="101">
        <f t="shared" si="282"/>
        <v>0</v>
      </c>
      <c r="R441" s="101"/>
      <c r="S441" s="101"/>
      <c r="T441" s="101"/>
    </row>
    <row r="442" spans="1:20" ht="15.75" x14ac:dyDescent="0.25">
      <c r="A442" s="1">
        <v>2027</v>
      </c>
      <c r="B442" s="1">
        <v>2</v>
      </c>
      <c r="C442" s="3">
        <v>46478</v>
      </c>
      <c r="D442" s="3">
        <v>46568</v>
      </c>
      <c r="E442" s="25">
        <v>0</v>
      </c>
      <c r="F442" s="21"/>
      <c r="G442" s="21">
        <f t="shared" si="290"/>
        <v>97000</v>
      </c>
      <c r="H442" s="21">
        <f t="shared" si="291"/>
        <v>0</v>
      </c>
      <c r="I442" s="28">
        <f t="shared" si="283"/>
        <v>0</v>
      </c>
      <c r="J442" s="13">
        <v>0</v>
      </c>
      <c r="K442" s="5"/>
      <c r="L442" s="5">
        <f t="shared" si="297"/>
        <v>3000</v>
      </c>
      <c r="M442" s="5">
        <f t="shared" si="292"/>
        <v>0</v>
      </c>
      <c r="N442" s="19">
        <f t="shared" si="293"/>
        <v>0</v>
      </c>
      <c r="O442" s="17"/>
      <c r="P442" s="4"/>
      <c r="Q442" s="101">
        <f t="shared" si="282"/>
        <v>0</v>
      </c>
      <c r="R442" s="101"/>
      <c r="S442" s="101"/>
      <c r="T442" s="101"/>
    </row>
    <row r="443" spans="1:20" ht="15.75" x14ac:dyDescent="0.25">
      <c r="A443" s="1">
        <v>2027</v>
      </c>
      <c r="B443" s="1">
        <v>3</v>
      </c>
      <c r="C443" s="3">
        <v>46569</v>
      </c>
      <c r="D443" s="3">
        <v>46660</v>
      </c>
      <c r="E443" s="25">
        <v>0</v>
      </c>
      <c r="F443" s="21"/>
      <c r="G443" s="21">
        <f t="shared" si="290"/>
        <v>97000</v>
      </c>
      <c r="H443" s="21">
        <f t="shared" si="291"/>
        <v>0</v>
      </c>
      <c r="I443" s="28">
        <f t="shared" si="283"/>
        <v>0</v>
      </c>
      <c r="J443" s="13">
        <v>0</v>
      </c>
      <c r="K443" s="5"/>
      <c r="L443" s="5">
        <f t="shared" si="297"/>
        <v>3000</v>
      </c>
      <c r="M443" s="5">
        <f t="shared" si="292"/>
        <v>0</v>
      </c>
      <c r="N443" s="19">
        <f t="shared" si="293"/>
        <v>0</v>
      </c>
      <c r="O443" s="17"/>
      <c r="P443" s="4"/>
      <c r="Q443" s="101">
        <f t="shared" si="282"/>
        <v>0</v>
      </c>
      <c r="R443" s="101"/>
      <c r="S443" s="101"/>
      <c r="T443" s="101"/>
    </row>
    <row r="444" spans="1:20" ht="15.75" x14ac:dyDescent="0.25">
      <c r="A444" s="1">
        <v>2027</v>
      </c>
      <c r="B444" s="1">
        <v>4</v>
      </c>
      <c r="C444" s="3">
        <v>46661</v>
      </c>
      <c r="D444" s="3">
        <v>46752</v>
      </c>
      <c r="E444" s="25">
        <v>0</v>
      </c>
      <c r="F444" s="21"/>
      <c r="G444" s="21">
        <f t="shared" si="290"/>
        <v>97000</v>
      </c>
      <c r="H444" s="21">
        <f t="shared" si="291"/>
        <v>0</v>
      </c>
      <c r="I444" s="28">
        <f t="shared" si="283"/>
        <v>0</v>
      </c>
      <c r="J444" s="13">
        <v>0</v>
      </c>
      <c r="K444" s="5"/>
      <c r="L444" s="5">
        <f t="shared" si="297"/>
        <v>3000</v>
      </c>
      <c r="M444" s="5">
        <f t="shared" si="292"/>
        <v>0</v>
      </c>
      <c r="N444" s="19">
        <f t="shared" si="293"/>
        <v>0</v>
      </c>
      <c r="O444" s="17"/>
      <c r="P444" s="4"/>
      <c r="Q444" s="101">
        <f t="shared" si="282"/>
        <v>0</v>
      </c>
      <c r="R444" s="101"/>
      <c r="S444" s="101"/>
      <c r="T444" s="101"/>
    </row>
    <row r="445" spans="1:20" ht="15.75" x14ac:dyDescent="0.25">
      <c r="A445" s="1">
        <v>2028</v>
      </c>
      <c r="B445" s="1">
        <v>1</v>
      </c>
      <c r="C445" s="3">
        <v>46753</v>
      </c>
      <c r="D445" s="3">
        <v>46843</v>
      </c>
      <c r="E445" s="25">
        <v>0</v>
      </c>
      <c r="F445" s="21"/>
      <c r="G445" s="21">
        <f t="shared" si="290"/>
        <v>97000</v>
      </c>
      <c r="H445" s="21">
        <f t="shared" si="291"/>
        <v>0</v>
      </c>
      <c r="I445" s="28">
        <f>H445/G445</f>
        <v>0</v>
      </c>
      <c r="J445" s="13">
        <v>0</v>
      </c>
      <c r="K445" s="5"/>
      <c r="L445" s="5">
        <f t="shared" si="297"/>
        <v>3000</v>
      </c>
      <c r="M445" s="5">
        <f t="shared" si="292"/>
        <v>0</v>
      </c>
      <c r="N445" s="19">
        <f t="shared" si="293"/>
        <v>0</v>
      </c>
      <c r="O445" s="17"/>
      <c r="P445" s="4"/>
      <c r="Q445" s="101">
        <f t="shared" si="282"/>
        <v>0</v>
      </c>
      <c r="R445" s="101"/>
      <c r="S445" s="101"/>
      <c r="T445" s="101"/>
    </row>
    <row r="446" spans="1:20" ht="15.75" x14ac:dyDescent="0.25">
      <c r="A446" s="1">
        <v>2028</v>
      </c>
      <c r="B446" s="1">
        <v>2</v>
      </c>
      <c r="C446" s="3">
        <v>46844</v>
      </c>
      <c r="D446" s="3">
        <v>46934</v>
      </c>
      <c r="E446" s="25">
        <v>0</v>
      </c>
      <c r="F446" s="21"/>
      <c r="G446" s="21">
        <f t="shared" si="290"/>
        <v>97000</v>
      </c>
      <c r="H446" s="21">
        <f t="shared" si="291"/>
        <v>0</v>
      </c>
      <c r="I446" s="28">
        <f t="shared" ref="I446:I447" si="298">H446/G446</f>
        <v>0</v>
      </c>
      <c r="J446" s="13">
        <v>0</v>
      </c>
      <c r="K446" s="5"/>
      <c r="L446" s="5">
        <f t="shared" si="297"/>
        <v>3000</v>
      </c>
      <c r="M446" s="5">
        <f t="shared" si="292"/>
        <v>0</v>
      </c>
      <c r="N446" s="19">
        <f t="shared" si="293"/>
        <v>0</v>
      </c>
      <c r="O446" s="17"/>
      <c r="P446" s="4"/>
      <c r="Q446" s="101">
        <f t="shared" si="282"/>
        <v>0</v>
      </c>
      <c r="R446" s="101"/>
      <c r="S446" s="101"/>
      <c r="T446" s="101"/>
    </row>
    <row r="447" spans="1:20" ht="15.75" x14ac:dyDescent="0.25">
      <c r="A447" s="1">
        <v>2028</v>
      </c>
      <c r="B447" s="1">
        <v>3</v>
      </c>
      <c r="C447" s="3">
        <v>46935</v>
      </c>
      <c r="D447" s="3">
        <v>47026</v>
      </c>
      <c r="E447" s="25">
        <v>0</v>
      </c>
      <c r="F447" s="21"/>
      <c r="G447" s="21">
        <f t="shared" si="290"/>
        <v>97000</v>
      </c>
      <c r="H447" s="21">
        <f>SUM(H446+F447)</f>
        <v>0</v>
      </c>
      <c r="I447" s="28">
        <f t="shared" si="298"/>
        <v>0</v>
      </c>
      <c r="J447" s="13">
        <v>0</v>
      </c>
      <c r="K447" s="18"/>
      <c r="L447" s="18">
        <f t="shared" si="297"/>
        <v>3000</v>
      </c>
      <c r="M447" s="18">
        <f t="shared" si="292"/>
        <v>0</v>
      </c>
      <c r="N447" s="19">
        <f t="shared" si="293"/>
        <v>0</v>
      </c>
      <c r="O447" s="17"/>
      <c r="P447" s="4"/>
      <c r="Q447" s="101">
        <f t="shared" si="282"/>
        <v>0</v>
      </c>
      <c r="R447" s="101"/>
      <c r="S447" s="101"/>
      <c r="T447" s="101"/>
    </row>
    <row r="448" spans="1:20" ht="15.75" thickBot="1" x14ac:dyDescent="0.3">
      <c r="A448" s="40" t="s">
        <v>12</v>
      </c>
      <c r="B448" s="40"/>
      <c r="C448" s="40"/>
      <c r="D448" s="41"/>
      <c r="E448" s="42">
        <f>97000</f>
        <v>97000</v>
      </c>
      <c r="F448" s="38">
        <f>SUM(F424:F447)</f>
        <v>0</v>
      </c>
      <c r="G448" s="38">
        <f>G447</f>
        <v>97000</v>
      </c>
      <c r="H448" s="39">
        <f>H447</f>
        <v>0</v>
      </c>
      <c r="I448" s="49">
        <f>H448/G448</f>
        <v>0</v>
      </c>
      <c r="J448" s="43">
        <v>3000</v>
      </c>
      <c r="K448" s="50">
        <f>SUM(K424:K447)</f>
        <v>0</v>
      </c>
      <c r="L448" s="44">
        <f>L447</f>
        <v>3000</v>
      </c>
      <c r="M448" s="45">
        <f>M447</f>
        <v>0</v>
      </c>
      <c r="N448" s="46">
        <f>M448/L448</f>
        <v>0</v>
      </c>
      <c r="O448" s="47">
        <f>SUM(O424:O447)</f>
        <v>1</v>
      </c>
      <c r="P448" s="47">
        <f>SUM(P424:P447)</f>
        <v>0</v>
      </c>
      <c r="Q448" s="101">
        <f t="shared" si="282"/>
        <v>1</v>
      </c>
      <c r="R448" s="101">
        <f t="shared" ref="R448" si="299">P448</f>
        <v>0</v>
      </c>
      <c r="S448" s="101">
        <f>SUM(S424:S447)</f>
        <v>3425</v>
      </c>
      <c r="T448" s="101">
        <f>SUM(T424:T447)</f>
        <v>0</v>
      </c>
    </row>
    <row r="449" spans="1:20" ht="15.75" thickTop="1" x14ac:dyDescent="0.25"/>
    <row r="451" spans="1:20" x14ac:dyDescent="0.25">
      <c r="A451" s="190" t="s">
        <v>128</v>
      </c>
      <c r="B451" s="190"/>
      <c r="C451" s="190"/>
      <c r="D451" s="190"/>
      <c r="E451" s="190"/>
      <c r="F451" s="190"/>
      <c r="G451" s="190"/>
      <c r="H451" s="190"/>
      <c r="I451" s="190"/>
      <c r="J451" s="190"/>
      <c r="K451" s="190"/>
      <c r="L451" s="190"/>
      <c r="M451" s="190"/>
      <c r="N451" s="190"/>
      <c r="O451" s="190"/>
      <c r="P451" s="190"/>
      <c r="Q451" s="190"/>
      <c r="R451" s="190"/>
      <c r="S451" s="190"/>
      <c r="T451" s="190"/>
    </row>
    <row r="452" spans="1:20" ht="15.75" thickBot="1" x14ac:dyDescent="0.3">
      <c r="A452" s="170" t="s">
        <v>0</v>
      </c>
      <c r="B452" s="171"/>
      <c r="C452" s="171"/>
      <c r="D452" s="171"/>
      <c r="E452" s="172" t="s">
        <v>116</v>
      </c>
      <c r="F452" s="172"/>
      <c r="G452" s="172"/>
      <c r="H452" s="172"/>
      <c r="I452" s="173"/>
      <c r="J452" s="174" t="s">
        <v>117</v>
      </c>
      <c r="K452" s="175"/>
      <c r="L452" s="175"/>
      <c r="M452" s="175"/>
      <c r="N452" s="176"/>
      <c r="O452" s="14"/>
      <c r="P452" s="7"/>
      <c r="Q452" s="185" t="s">
        <v>77</v>
      </c>
      <c r="R452" s="185"/>
      <c r="S452" s="185"/>
      <c r="T452" s="185"/>
    </row>
    <row r="453" spans="1:20" ht="120.75" thickTop="1" x14ac:dyDescent="0.25">
      <c r="A453" s="9" t="s">
        <v>1</v>
      </c>
      <c r="B453" s="9" t="s">
        <v>2</v>
      </c>
      <c r="C453" s="9" t="s">
        <v>3</v>
      </c>
      <c r="D453" s="11" t="s">
        <v>9</v>
      </c>
      <c r="E453" s="29" t="s">
        <v>4</v>
      </c>
      <c r="F453" s="23" t="s">
        <v>6</v>
      </c>
      <c r="G453" s="23" t="s">
        <v>5</v>
      </c>
      <c r="H453" s="23" t="s">
        <v>7</v>
      </c>
      <c r="I453" s="26" t="s">
        <v>8</v>
      </c>
      <c r="J453" s="29" t="s">
        <v>4</v>
      </c>
      <c r="K453" s="30" t="s">
        <v>6</v>
      </c>
      <c r="L453" s="30" t="s">
        <v>5</v>
      </c>
      <c r="M453" s="30" t="s">
        <v>7</v>
      </c>
      <c r="N453" s="31" t="s">
        <v>8</v>
      </c>
      <c r="O453" s="113" t="s">
        <v>103</v>
      </c>
      <c r="P453" s="113" t="s">
        <v>104</v>
      </c>
      <c r="Q453" s="113" t="s">
        <v>105</v>
      </c>
      <c r="R453" s="113" t="s">
        <v>106</v>
      </c>
      <c r="S453" s="113" t="s">
        <v>107</v>
      </c>
      <c r="T453" s="113" t="s">
        <v>108</v>
      </c>
    </row>
    <row r="454" spans="1:20" ht="15.75" x14ac:dyDescent="0.25">
      <c r="A454" s="68">
        <v>2022</v>
      </c>
      <c r="B454" s="68">
        <v>4</v>
      </c>
      <c r="C454" s="69">
        <v>44835</v>
      </c>
      <c r="D454" s="69">
        <v>44926</v>
      </c>
      <c r="E454" s="70"/>
      <c r="F454" s="70"/>
      <c r="G454" s="70"/>
      <c r="H454" s="70"/>
      <c r="I454" s="71"/>
      <c r="J454" s="70"/>
      <c r="K454" s="70"/>
      <c r="L454" s="70"/>
      <c r="M454" s="70"/>
      <c r="N454" s="71"/>
      <c r="O454" s="72"/>
      <c r="P454" s="73"/>
      <c r="Q454" s="102"/>
      <c r="R454" s="102"/>
      <c r="S454" s="102"/>
      <c r="T454" s="102"/>
    </row>
    <row r="455" spans="1:20" ht="15.75" x14ac:dyDescent="0.25">
      <c r="A455" s="68">
        <v>2023</v>
      </c>
      <c r="B455" s="68">
        <v>1</v>
      </c>
      <c r="C455" s="69">
        <v>44927</v>
      </c>
      <c r="D455" s="69">
        <v>45016</v>
      </c>
      <c r="E455" s="70"/>
      <c r="F455" s="70"/>
      <c r="G455" s="70"/>
      <c r="H455" s="70"/>
      <c r="I455" s="71"/>
      <c r="J455" s="70"/>
      <c r="K455" s="70"/>
      <c r="L455" s="70"/>
      <c r="M455" s="70"/>
      <c r="N455" s="71"/>
      <c r="O455" s="72"/>
      <c r="P455" s="73"/>
      <c r="Q455" s="102"/>
      <c r="R455" s="102"/>
      <c r="S455" s="102"/>
      <c r="T455" s="102"/>
    </row>
    <row r="456" spans="1:20" ht="15.75" x14ac:dyDescent="0.25">
      <c r="A456" s="115">
        <v>2023</v>
      </c>
      <c r="B456" s="115">
        <v>2</v>
      </c>
      <c r="C456" s="116">
        <v>45017</v>
      </c>
      <c r="D456" s="116">
        <v>45107</v>
      </c>
      <c r="E456" s="126">
        <v>0</v>
      </c>
      <c r="F456" s="118">
        <v>0</v>
      </c>
      <c r="G456" s="118">
        <f>E456</f>
        <v>0</v>
      </c>
      <c r="H456" s="118">
        <f>SUM(F456+0)</f>
        <v>0</v>
      </c>
      <c r="I456" s="127"/>
      <c r="J456" s="128">
        <v>0</v>
      </c>
      <c r="K456" s="129">
        <v>0</v>
      </c>
      <c r="L456" s="130">
        <f>J456</f>
        <v>0</v>
      </c>
      <c r="M456" s="129">
        <f>SUM(K456+0)</f>
        <v>0</v>
      </c>
      <c r="N456" s="131">
        <v>0</v>
      </c>
      <c r="O456" s="135"/>
      <c r="P456" s="133"/>
      <c r="Q456" s="114"/>
      <c r="R456" s="114"/>
      <c r="S456" s="114"/>
      <c r="T456" s="114"/>
    </row>
    <row r="457" spans="1:20" ht="15.75" x14ac:dyDescent="0.25">
      <c r="A457" s="68">
        <v>2023</v>
      </c>
      <c r="B457" s="68">
        <v>3</v>
      </c>
      <c r="C457" s="69">
        <v>45108</v>
      </c>
      <c r="D457" s="69">
        <v>45199</v>
      </c>
      <c r="E457" s="79"/>
      <c r="F457" s="80"/>
      <c r="G457" s="80">
        <f t="shared" ref="G457:G458" si="300">G456+E457</f>
        <v>0</v>
      </c>
      <c r="H457" s="80">
        <f t="shared" ref="H457:H461" si="301">SUM(H456+F457)</f>
        <v>0</v>
      </c>
      <c r="I457" s="81">
        <v>0</v>
      </c>
      <c r="J457" s="82"/>
      <c r="K457" s="83"/>
      <c r="L457" s="83">
        <f>L456+J457</f>
        <v>0</v>
      </c>
      <c r="M457" s="83">
        <f>SUM(M456+K457)</f>
        <v>0</v>
      </c>
      <c r="N457" s="158">
        <v>0</v>
      </c>
      <c r="O457" s="159">
        <v>0</v>
      </c>
      <c r="P457" s="72">
        <v>0</v>
      </c>
      <c r="Q457" s="102">
        <f t="shared" ref="Q457:Q478" si="302">O457</f>
        <v>0</v>
      </c>
      <c r="R457" s="102">
        <v>0</v>
      </c>
      <c r="S457" s="102">
        <v>0</v>
      </c>
      <c r="T457" s="102">
        <v>0</v>
      </c>
    </row>
    <row r="458" spans="1:20" ht="15.75" x14ac:dyDescent="0.25">
      <c r="A458" s="68">
        <v>2023</v>
      </c>
      <c r="B458" s="68">
        <v>4</v>
      </c>
      <c r="C458" s="69">
        <v>45200</v>
      </c>
      <c r="D458" s="69">
        <v>45291</v>
      </c>
      <c r="E458" s="79">
        <f>$E$478/8</f>
        <v>6250</v>
      </c>
      <c r="F458" s="80">
        <v>0</v>
      </c>
      <c r="G458" s="80">
        <f t="shared" si="300"/>
        <v>6250</v>
      </c>
      <c r="H458" s="80">
        <f t="shared" si="301"/>
        <v>0</v>
      </c>
      <c r="I458" s="81">
        <f t="shared" ref="I458:I474" si="303">H458/G458</f>
        <v>0</v>
      </c>
      <c r="J458" s="82">
        <f>$J$478/8</f>
        <v>375</v>
      </c>
      <c r="K458" s="83">
        <v>0</v>
      </c>
      <c r="L458" s="83">
        <f t="shared" ref="L458:L461" si="304">L457+J458</f>
        <v>375</v>
      </c>
      <c r="M458" s="83">
        <f t="shared" ref="M458:M460" si="305">SUM(M457+K458)</f>
        <v>0</v>
      </c>
      <c r="N458" s="158">
        <f t="shared" ref="N458:N461" si="306">M458/L458</f>
        <v>0</v>
      </c>
      <c r="O458" s="159">
        <v>0</v>
      </c>
      <c r="P458" s="72">
        <v>0</v>
      </c>
      <c r="Q458" s="102">
        <f t="shared" si="302"/>
        <v>0</v>
      </c>
      <c r="R458" s="102">
        <v>0</v>
      </c>
      <c r="S458" s="102">
        <v>0</v>
      </c>
      <c r="T458" s="102">
        <v>0</v>
      </c>
    </row>
    <row r="459" spans="1:20" ht="15.75" x14ac:dyDescent="0.25">
      <c r="A459" s="68">
        <v>2024</v>
      </c>
      <c r="B459" s="68">
        <v>1</v>
      </c>
      <c r="C459" s="69">
        <v>45292</v>
      </c>
      <c r="D459" s="69">
        <v>45382</v>
      </c>
      <c r="E459" s="79">
        <f t="shared" ref="E459:E465" si="307">$E$478/8</f>
        <v>6250</v>
      </c>
      <c r="F459" s="80">
        <v>0</v>
      </c>
      <c r="G459" s="80">
        <f>G458+E459</f>
        <v>12500</v>
      </c>
      <c r="H459" s="80">
        <f t="shared" si="301"/>
        <v>0</v>
      </c>
      <c r="I459" s="81">
        <f t="shared" si="303"/>
        <v>0</v>
      </c>
      <c r="J459" s="82">
        <f t="shared" ref="J459:J465" si="308">$J$478/8</f>
        <v>375</v>
      </c>
      <c r="K459" s="83">
        <v>0</v>
      </c>
      <c r="L459" s="83">
        <f t="shared" si="304"/>
        <v>750</v>
      </c>
      <c r="M459" s="83">
        <f t="shared" si="305"/>
        <v>0</v>
      </c>
      <c r="N459" s="158">
        <f t="shared" si="306"/>
        <v>0</v>
      </c>
      <c r="O459" s="159">
        <v>0</v>
      </c>
      <c r="P459" s="72">
        <v>0</v>
      </c>
      <c r="Q459" s="102">
        <f t="shared" si="302"/>
        <v>0</v>
      </c>
      <c r="R459" s="102">
        <v>0</v>
      </c>
      <c r="S459" s="102">
        <v>0</v>
      </c>
      <c r="T459" s="102">
        <v>0</v>
      </c>
    </row>
    <row r="460" spans="1:20" ht="15.75" x14ac:dyDescent="0.25">
      <c r="A460" s="68">
        <v>2024</v>
      </c>
      <c r="B460" s="68">
        <v>2</v>
      </c>
      <c r="C460" s="69">
        <v>45383</v>
      </c>
      <c r="D460" s="69">
        <v>45473</v>
      </c>
      <c r="E460" s="79">
        <f t="shared" si="307"/>
        <v>6250</v>
      </c>
      <c r="F460" s="80">
        <v>0</v>
      </c>
      <c r="G460" s="80">
        <f t="shared" ref="G460:G461" si="309">G459+E460</f>
        <v>18750</v>
      </c>
      <c r="H460" s="80">
        <f t="shared" si="301"/>
        <v>0</v>
      </c>
      <c r="I460" s="81">
        <f t="shared" si="303"/>
        <v>0</v>
      </c>
      <c r="J460" s="82">
        <f t="shared" si="308"/>
        <v>375</v>
      </c>
      <c r="K460" s="83">
        <v>0</v>
      </c>
      <c r="L460" s="83">
        <f t="shared" si="304"/>
        <v>1125</v>
      </c>
      <c r="M460" s="83">
        <f t="shared" si="305"/>
        <v>0</v>
      </c>
      <c r="N460" s="158">
        <f t="shared" si="306"/>
        <v>0</v>
      </c>
      <c r="O460" s="159">
        <v>0</v>
      </c>
      <c r="P460" s="72">
        <v>0</v>
      </c>
      <c r="Q460" s="102">
        <f t="shared" si="302"/>
        <v>0</v>
      </c>
      <c r="R460" s="102">
        <v>0</v>
      </c>
      <c r="S460" s="102">
        <v>0</v>
      </c>
      <c r="T460" s="102">
        <v>0</v>
      </c>
    </row>
    <row r="461" spans="1:20" ht="15.75" x14ac:dyDescent="0.25">
      <c r="A461" s="68">
        <v>2024</v>
      </c>
      <c r="B461" s="68">
        <v>3</v>
      </c>
      <c r="C461" s="69">
        <v>45474</v>
      </c>
      <c r="D461" s="69">
        <v>45565</v>
      </c>
      <c r="E461" s="79">
        <f t="shared" si="307"/>
        <v>6250</v>
      </c>
      <c r="F461" s="80">
        <v>0</v>
      </c>
      <c r="G461" s="80">
        <f t="shared" si="309"/>
        <v>25000</v>
      </c>
      <c r="H461" s="80">
        <f t="shared" si="301"/>
        <v>0</v>
      </c>
      <c r="I461" s="81">
        <f t="shared" si="303"/>
        <v>0</v>
      </c>
      <c r="J461" s="82">
        <f t="shared" si="308"/>
        <v>375</v>
      </c>
      <c r="K461" s="83">
        <v>0</v>
      </c>
      <c r="L461" s="83">
        <f t="shared" si="304"/>
        <v>1500</v>
      </c>
      <c r="M461" s="83">
        <f>SUM(M460+K461)</f>
        <v>0</v>
      </c>
      <c r="N461" s="158">
        <f t="shared" si="306"/>
        <v>0</v>
      </c>
      <c r="O461" s="159">
        <v>0</v>
      </c>
      <c r="P461" s="72">
        <v>0</v>
      </c>
      <c r="Q461" s="102">
        <f t="shared" si="302"/>
        <v>0</v>
      </c>
      <c r="R461" s="102">
        <v>0</v>
      </c>
      <c r="S461" s="102">
        <v>0</v>
      </c>
      <c r="T461" s="102">
        <v>0</v>
      </c>
    </row>
    <row r="462" spans="1:20" ht="15.75" x14ac:dyDescent="0.25">
      <c r="A462" s="1">
        <v>2024</v>
      </c>
      <c r="B462" s="1">
        <v>4</v>
      </c>
      <c r="C462" s="3">
        <v>45566</v>
      </c>
      <c r="D462" s="3">
        <v>45657</v>
      </c>
      <c r="E462" s="24">
        <f t="shared" si="307"/>
        <v>6250</v>
      </c>
      <c r="F462" s="20"/>
      <c r="G462" s="20">
        <f>G461+E462</f>
        <v>31250</v>
      </c>
      <c r="H462" s="20">
        <f>SUM(H461+F462)</f>
        <v>0</v>
      </c>
      <c r="I462" s="27">
        <f t="shared" si="303"/>
        <v>0</v>
      </c>
      <c r="J462" s="12">
        <f t="shared" si="308"/>
        <v>375</v>
      </c>
      <c r="K462" s="8"/>
      <c r="L462" s="8">
        <f>L461+J462</f>
        <v>1875</v>
      </c>
      <c r="M462" s="8">
        <f>SUM(M461+K462)</f>
        <v>0</v>
      </c>
      <c r="N462" s="77">
        <f>M462/L462</f>
        <v>0</v>
      </c>
      <c r="O462" s="78">
        <v>0</v>
      </c>
      <c r="P462" s="16"/>
      <c r="Q462" s="101">
        <f t="shared" si="302"/>
        <v>0</v>
      </c>
      <c r="R462" s="101"/>
      <c r="S462" s="101">
        <v>0</v>
      </c>
      <c r="T462" s="101"/>
    </row>
    <row r="463" spans="1:20" ht="15.75" x14ac:dyDescent="0.25">
      <c r="A463" s="1">
        <v>2025</v>
      </c>
      <c r="B463" s="1">
        <v>1</v>
      </c>
      <c r="C463" s="3">
        <v>45658</v>
      </c>
      <c r="D463" s="3">
        <v>45747</v>
      </c>
      <c r="E463" s="24">
        <f t="shared" si="307"/>
        <v>6250</v>
      </c>
      <c r="F463" s="20"/>
      <c r="G463" s="20">
        <f t="shared" ref="G463:G477" si="310">G462+E463</f>
        <v>37500</v>
      </c>
      <c r="H463" s="20">
        <f t="shared" ref="H463:H476" si="311">SUM(H462+F463)</f>
        <v>0</v>
      </c>
      <c r="I463" s="27">
        <f t="shared" si="303"/>
        <v>0</v>
      </c>
      <c r="J463" s="12">
        <f t="shared" si="308"/>
        <v>375</v>
      </c>
      <c r="K463" s="8"/>
      <c r="L463" s="8">
        <f>L462+J463</f>
        <v>2250</v>
      </c>
      <c r="M463" s="8">
        <f t="shared" ref="M463:M477" si="312">SUM(M462+K463)</f>
        <v>0</v>
      </c>
      <c r="N463" s="77">
        <f t="shared" ref="N463:N477" si="313">M463/L463</f>
        <v>0</v>
      </c>
      <c r="O463" s="78">
        <v>0</v>
      </c>
      <c r="P463" s="16"/>
      <c r="Q463" s="101">
        <f t="shared" si="302"/>
        <v>0</v>
      </c>
      <c r="R463" s="101"/>
      <c r="S463" s="101">
        <v>0</v>
      </c>
      <c r="T463" s="101"/>
    </row>
    <row r="464" spans="1:20" ht="15.75" x14ac:dyDescent="0.25">
      <c r="A464" s="1">
        <v>2025</v>
      </c>
      <c r="B464" s="1">
        <v>2</v>
      </c>
      <c r="C464" s="3">
        <v>45748</v>
      </c>
      <c r="D464" s="3">
        <v>45838</v>
      </c>
      <c r="E464" s="24">
        <f t="shared" si="307"/>
        <v>6250</v>
      </c>
      <c r="F464" s="20"/>
      <c r="G464" s="20">
        <f t="shared" si="310"/>
        <v>43750</v>
      </c>
      <c r="H464" s="20">
        <f t="shared" si="311"/>
        <v>0</v>
      </c>
      <c r="I464" s="27">
        <f t="shared" si="303"/>
        <v>0</v>
      </c>
      <c r="J464" s="12">
        <f t="shared" si="308"/>
        <v>375</v>
      </c>
      <c r="K464" s="8"/>
      <c r="L464" s="8">
        <f t="shared" ref="L464" si="314">L463+J464</f>
        <v>2625</v>
      </c>
      <c r="M464" s="8">
        <f t="shared" si="312"/>
        <v>0</v>
      </c>
      <c r="N464" s="77">
        <f t="shared" si="313"/>
        <v>0</v>
      </c>
      <c r="O464" s="78">
        <v>0</v>
      </c>
      <c r="P464" s="16"/>
      <c r="Q464" s="101">
        <f t="shared" si="302"/>
        <v>0</v>
      </c>
      <c r="R464" s="101"/>
      <c r="S464" s="101">
        <v>0</v>
      </c>
      <c r="T464" s="101"/>
    </row>
    <row r="465" spans="1:20" ht="15.75" x14ac:dyDescent="0.25">
      <c r="A465" s="1">
        <v>2025</v>
      </c>
      <c r="B465" s="1">
        <v>3</v>
      </c>
      <c r="C465" s="3">
        <v>45839</v>
      </c>
      <c r="D465" s="3">
        <v>45930</v>
      </c>
      <c r="E465" s="24">
        <f t="shared" si="307"/>
        <v>6250</v>
      </c>
      <c r="F465" s="20"/>
      <c r="G465" s="20">
        <f t="shared" si="310"/>
        <v>50000</v>
      </c>
      <c r="H465" s="20">
        <f t="shared" si="311"/>
        <v>0</v>
      </c>
      <c r="I465" s="27">
        <f t="shared" si="303"/>
        <v>0</v>
      </c>
      <c r="J465" s="12">
        <f t="shared" si="308"/>
        <v>375</v>
      </c>
      <c r="K465" s="8"/>
      <c r="L465" s="8">
        <f>L464+J465</f>
        <v>3000</v>
      </c>
      <c r="M465" s="8">
        <f t="shared" si="312"/>
        <v>0</v>
      </c>
      <c r="N465" s="77">
        <f t="shared" si="313"/>
        <v>0</v>
      </c>
      <c r="O465" s="78">
        <v>1</v>
      </c>
      <c r="P465" s="16"/>
      <c r="Q465" s="101">
        <f t="shared" si="302"/>
        <v>1</v>
      </c>
      <c r="R465" s="101"/>
      <c r="S465" s="101">
        <v>615</v>
      </c>
      <c r="T465" s="101"/>
    </row>
    <row r="466" spans="1:20" ht="15.75" x14ac:dyDescent="0.25">
      <c r="A466" s="1">
        <v>2025</v>
      </c>
      <c r="B466" s="1">
        <v>4</v>
      </c>
      <c r="C466" s="3">
        <v>45931</v>
      </c>
      <c r="D466" s="3">
        <v>46022</v>
      </c>
      <c r="E466" s="24">
        <f t="shared" ref="E466:E468" si="315">$E$21/11</f>
        <v>0</v>
      </c>
      <c r="F466" s="20"/>
      <c r="G466" s="20">
        <f t="shared" si="310"/>
        <v>50000</v>
      </c>
      <c r="H466" s="20">
        <f t="shared" si="311"/>
        <v>0</v>
      </c>
      <c r="I466" s="27">
        <f t="shared" si="303"/>
        <v>0</v>
      </c>
      <c r="J466" s="12">
        <f t="shared" ref="J466:J468" si="316">$J$21/11</f>
        <v>0</v>
      </c>
      <c r="K466" s="8"/>
      <c r="L466" s="8">
        <f t="shared" ref="L466:L477" si="317">L465+J466</f>
        <v>3000</v>
      </c>
      <c r="M466" s="8">
        <f t="shared" si="312"/>
        <v>0</v>
      </c>
      <c r="N466" s="77">
        <f t="shared" si="313"/>
        <v>0</v>
      </c>
      <c r="O466" s="78"/>
      <c r="P466" s="16"/>
      <c r="Q466" s="101">
        <f t="shared" si="302"/>
        <v>0</v>
      </c>
      <c r="R466" s="101"/>
      <c r="S466" s="101"/>
      <c r="T466" s="101"/>
    </row>
    <row r="467" spans="1:20" ht="15.75" x14ac:dyDescent="0.25">
      <c r="A467" s="1">
        <v>2026</v>
      </c>
      <c r="B467" s="1">
        <v>1</v>
      </c>
      <c r="C467" s="3">
        <v>46023</v>
      </c>
      <c r="D467" s="3">
        <v>46112</v>
      </c>
      <c r="E467" s="24">
        <f t="shared" si="315"/>
        <v>0</v>
      </c>
      <c r="F467" s="20"/>
      <c r="G467" s="20">
        <f t="shared" si="310"/>
        <v>50000</v>
      </c>
      <c r="H467" s="20">
        <f t="shared" si="311"/>
        <v>0</v>
      </c>
      <c r="I467" s="27">
        <f t="shared" si="303"/>
        <v>0</v>
      </c>
      <c r="J467" s="12">
        <f t="shared" si="316"/>
        <v>0</v>
      </c>
      <c r="K467" s="8"/>
      <c r="L467" s="8">
        <f t="shared" si="317"/>
        <v>3000</v>
      </c>
      <c r="M467" s="8">
        <f t="shared" si="312"/>
        <v>0</v>
      </c>
      <c r="N467" s="77">
        <f t="shared" si="313"/>
        <v>0</v>
      </c>
      <c r="O467" s="78"/>
      <c r="P467" s="16"/>
      <c r="Q467" s="101">
        <f t="shared" si="302"/>
        <v>0</v>
      </c>
      <c r="R467" s="101"/>
      <c r="S467" s="101"/>
      <c r="T467" s="101"/>
    </row>
    <row r="468" spans="1:20" ht="15.75" x14ac:dyDescent="0.25">
      <c r="A468" s="1">
        <v>2026</v>
      </c>
      <c r="B468" s="1">
        <v>2</v>
      </c>
      <c r="C468" s="3">
        <v>46113</v>
      </c>
      <c r="D468" s="3">
        <v>46203</v>
      </c>
      <c r="E468" s="24">
        <f t="shared" si="315"/>
        <v>0</v>
      </c>
      <c r="F468" s="20"/>
      <c r="G468" s="20">
        <f t="shared" si="310"/>
        <v>50000</v>
      </c>
      <c r="H468" s="20">
        <f t="shared" si="311"/>
        <v>0</v>
      </c>
      <c r="I468" s="27">
        <f t="shared" si="303"/>
        <v>0</v>
      </c>
      <c r="J468" s="12">
        <f t="shared" si="316"/>
        <v>0</v>
      </c>
      <c r="K468" s="8"/>
      <c r="L468" s="8">
        <f t="shared" si="317"/>
        <v>3000</v>
      </c>
      <c r="M468" s="8">
        <f t="shared" si="312"/>
        <v>0</v>
      </c>
      <c r="N468" s="77">
        <f t="shared" si="313"/>
        <v>0</v>
      </c>
      <c r="O468" s="78"/>
      <c r="P468" s="16"/>
      <c r="Q468" s="101">
        <f t="shared" si="302"/>
        <v>0</v>
      </c>
      <c r="R468" s="101"/>
      <c r="S468" s="101"/>
      <c r="T468" s="101"/>
    </row>
    <row r="469" spans="1:20" ht="15.75" x14ac:dyDescent="0.25">
      <c r="A469" s="1">
        <v>2026</v>
      </c>
      <c r="B469" s="1">
        <v>3</v>
      </c>
      <c r="C469" s="3">
        <v>46204</v>
      </c>
      <c r="D469" s="3">
        <v>46295</v>
      </c>
      <c r="E469" s="25">
        <v>0</v>
      </c>
      <c r="F469" s="21"/>
      <c r="G469" s="21">
        <f t="shared" si="310"/>
        <v>50000</v>
      </c>
      <c r="H469" s="21">
        <f t="shared" si="311"/>
        <v>0</v>
      </c>
      <c r="I469" s="28">
        <f t="shared" si="303"/>
        <v>0</v>
      </c>
      <c r="J469" s="13">
        <v>0</v>
      </c>
      <c r="K469" s="5"/>
      <c r="L469" s="5">
        <f t="shared" si="317"/>
        <v>3000</v>
      </c>
      <c r="M469" s="5">
        <f t="shared" si="312"/>
        <v>0</v>
      </c>
      <c r="N469" s="19">
        <f t="shared" si="313"/>
        <v>0</v>
      </c>
      <c r="O469" s="76"/>
      <c r="P469" s="4"/>
      <c r="Q469" s="101">
        <f t="shared" si="302"/>
        <v>0</v>
      </c>
      <c r="R469" s="101"/>
      <c r="S469" s="101"/>
      <c r="T469" s="101"/>
    </row>
    <row r="470" spans="1:20" ht="15.75" x14ac:dyDescent="0.25">
      <c r="A470" s="1">
        <v>2026</v>
      </c>
      <c r="B470" s="1">
        <v>4</v>
      </c>
      <c r="C470" s="3">
        <v>46296</v>
      </c>
      <c r="D470" s="3">
        <v>46387</v>
      </c>
      <c r="E470" s="25">
        <v>0</v>
      </c>
      <c r="F470" s="21"/>
      <c r="G470" s="21">
        <f t="shared" si="310"/>
        <v>50000</v>
      </c>
      <c r="H470" s="21">
        <f t="shared" si="311"/>
        <v>0</v>
      </c>
      <c r="I470" s="28">
        <f t="shared" si="303"/>
        <v>0</v>
      </c>
      <c r="J470" s="13">
        <v>0</v>
      </c>
      <c r="K470" s="5"/>
      <c r="L470" s="5">
        <f t="shared" si="317"/>
        <v>3000</v>
      </c>
      <c r="M470" s="5">
        <f t="shared" si="312"/>
        <v>0</v>
      </c>
      <c r="N470" s="19">
        <f t="shared" si="313"/>
        <v>0</v>
      </c>
      <c r="O470" s="17"/>
      <c r="P470" s="4"/>
      <c r="Q470" s="101">
        <f t="shared" si="302"/>
        <v>0</v>
      </c>
      <c r="R470" s="101"/>
      <c r="S470" s="101"/>
      <c r="T470" s="101"/>
    </row>
    <row r="471" spans="1:20" ht="15.75" x14ac:dyDescent="0.25">
      <c r="A471" s="1">
        <v>2027</v>
      </c>
      <c r="B471" s="1">
        <v>1</v>
      </c>
      <c r="C471" s="3">
        <v>46388</v>
      </c>
      <c r="D471" s="3">
        <v>46477</v>
      </c>
      <c r="E471" s="25">
        <v>0</v>
      </c>
      <c r="F471" s="21"/>
      <c r="G471" s="21">
        <f t="shared" si="310"/>
        <v>50000</v>
      </c>
      <c r="H471" s="21">
        <f t="shared" si="311"/>
        <v>0</v>
      </c>
      <c r="I471" s="28">
        <f t="shared" si="303"/>
        <v>0</v>
      </c>
      <c r="J471" s="13">
        <v>0</v>
      </c>
      <c r="K471" s="5"/>
      <c r="L471" s="5">
        <f t="shared" si="317"/>
        <v>3000</v>
      </c>
      <c r="M471" s="5">
        <f t="shared" si="312"/>
        <v>0</v>
      </c>
      <c r="N471" s="19">
        <f t="shared" si="313"/>
        <v>0</v>
      </c>
      <c r="O471" s="17"/>
      <c r="P471" s="4"/>
      <c r="Q471" s="101">
        <f t="shared" si="302"/>
        <v>0</v>
      </c>
      <c r="R471" s="101"/>
      <c r="S471" s="101"/>
      <c r="T471" s="101"/>
    </row>
    <row r="472" spans="1:20" ht="15.75" x14ac:dyDescent="0.25">
      <c r="A472" s="1">
        <v>2027</v>
      </c>
      <c r="B472" s="1">
        <v>2</v>
      </c>
      <c r="C472" s="3">
        <v>46478</v>
      </c>
      <c r="D472" s="3">
        <v>46568</v>
      </c>
      <c r="E472" s="25">
        <v>0</v>
      </c>
      <c r="F472" s="21"/>
      <c r="G472" s="21">
        <f t="shared" si="310"/>
        <v>50000</v>
      </c>
      <c r="H472" s="21">
        <f t="shared" si="311"/>
        <v>0</v>
      </c>
      <c r="I472" s="28">
        <f t="shared" si="303"/>
        <v>0</v>
      </c>
      <c r="J472" s="13">
        <v>0</v>
      </c>
      <c r="K472" s="5"/>
      <c r="L472" s="5">
        <f t="shared" si="317"/>
        <v>3000</v>
      </c>
      <c r="M472" s="5">
        <f t="shared" si="312"/>
        <v>0</v>
      </c>
      <c r="N472" s="19">
        <f t="shared" si="313"/>
        <v>0</v>
      </c>
      <c r="O472" s="17"/>
      <c r="P472" s="4"/>
      <c r="Q472" s="101">
        <f t="shared" si="302"/>
        <v>0</v>
      </c>
      <c r="R472" s="101"/>
      <c r="S472" s="101"/>
      <c r="T472" s="101"/>
    </row>
    <row r="473" spans="1:20" ht="15.75" x14ac:dyDescent="0.25">
      <c r="A473" s="1">
        <v>2027</v>
      </c>
      <c r="B473" s="1">
        <v>3</v>
      </c>
      <c r="C473" s="3">
        <v>46569</v>
      </c>
      <c r="D473" s="3">
        <v>46660</v>
      </c>
      <c r="E473" s="25">
        <v>0</v>
      </c>
      <c r="F473" s="21"/>
      <c r="G473" s="21">
        <f t="shared" si="310"/>
        <v>50000</v>
      </c>
      <c r="H473" s="21">
        <f t="shared" si="311"/>
        <v>0</v>
      </c>
      <c r="I473" s="28">
        <f t="shared" si="303"/>
        <v>0</v>
      </c>
      <c r="J473" s="13">
        <v>0</v>
      </c>
      <c r="K473" s="5"/>
      <c r="L473" s="5">
        <f t="shared" si="317"/>
        <v>3000</v>
      </c>
      <c r="M473" s="5">
        <f t="shared" si="312"/>
        <v>0</v>
      </c>
      <c r="N473" s="19">
        <f t="shared" si="313"/>
        <v>0</v>
      </c>
      <c r="O473" s="17"/>
      <c r="P473" s="4"/>
      <c r="Q473" s="101">
        <f t="shared" si="302"/>
        <v>0</v>
      </c>
      <c r="R473" s="101"/>
      <c r="S473" s="101"/>
      <c r="T473" s="101"/>
    </row>
    <row r="474" spans="1:20" ht="15.75" x14ac:dyDescent="0.25">
      <c r="A474" s="1">
        <v>2027</v>
      </c>
      <c r="B474" s="1">
        <v>4</v>
      </c>
      <c r="C474" s="3">
        <v>46661</v>
      </c>
      <c r="D474" s="3">
        <v>46752</v>
      </c>
      <c r="E474" s="25">
        <v>0</v>
      </c>
      <c r="F474" s="21"/>
      <c r="G474" s="21">
        <f t="shared" si="310"/>
        <v>50000</v>
      </c>
      <c r="H474" s="21">
        <f t="shared" si="311"/>
        <v>0</v>
      </c>
      <c r="I474" s="28">
        <f t="shared" si="303"/>
        <v>0</v>
      </c>
      <c r="J474" s="13">
        <v>0</v>
      </c>
      <c r="K474" s="5"/>
      <c r="L474" s="5">
        <f t="shared" si="317"/>
        <v>3000</v>
      </c>
      <c r="M474" s="5">
        <f t="shared" si="312"/>
        <v>0</v>
      </c>
      <c r="N474" s="19">
        <f t="shared" si="313"/>
        <v>0</v>
      </c>
      <c r="O474" s="17"/>
      <c r="P474" s="4"/>
      <c r="Q474" s="101">
        <f t="shared" si="302"/>
        <v>0</v>
      </c>
      <c r="R474" s="101"/>
      <c r="S474" s="101"/>
      <c r="T474" s="101"/>
    </row>
    <row r="475" spans="1:20" ht="15.75" x14ac:dyDescent="0.25">
      <c r="A475" s="1">
        <v>2028</v>
      </c>
      <c r="B475" s="1">
        <v>1</v>
      </c>
      <c r="C475" s="3">
        <v>46753</v>
      </c>
      <c r="D475" s="3">
        <v>46843</v>
      </c>
      <c r="E475" s="25">
        <v>0</v>
      </c>
      <c r="F475" s="21"/>
      <c r="G475" s="21">
        <f t="shared" si="310"/>
        <v>50000</v>
      </c>
      <c r="H475" s="21">
        <f t="shared" si="311"/>
        <v>0</v>
      </c>
      <c r="I475" s="28">
        <f>H475/G475</f>
        <v>0</v>
      </c>
      <c r="J475" s="13">
        <v>0</v>
      </c>
      <c r="K475" s="5"/>
      <c r="L475" s="5">
        <f t="shared" si="317"/>
        <v>3000</v>
      </c>
      <c r="M475" s="5">
        <f t="shared" si="312"/>
        <v>0</v>
      </c>
      <c r="N475" s="19">
        <f t="shared" si="313"/>
        <v>0</v>
      </c>
      <c r="O475" s="17"/>
      <c r="P475" s="4"/>
      <c r="Q475" s="101">
        <f t="shared" si="302"/>
        <v>0</v>
      </c>
      <c r="R475" s="101"/>
      <c r="S475" s="101"/>
      <c r="T475" s="101"/>
    </row>
    <row r="476" spans="1:20" ht="15.75" x14ac:dyDescent="0.25">
      <c r="A476" s="1">
        <v>2028</v>
      </c>
      <c r="B476" s="1">
        <v>2</v>
      </c>
      <c r="C476" s="3">
        <v>46844</v>
      </c>
      <c r="D476" s="3">
        <v>46934</v>
      </c>
      <c r="E476" s="25">
        <v>0</v>
      </c>
      <c r="F476" s="21"/>
      <c r="G476" s="21">
        <f t="shared" si="310"/>
        <v>50000</v>
      </c>
      <c r="H476" s="21">
        <f t="shared" si="311"/>
        <v>0</v>
      </c>
      <c r="I476" s="28">
        <f t="shared" ref="I476:I477" si="318">H476/G476</f>
        <v>0</v>
      </c>
      <c r="J476" s="13">
        <v>0</v>
      </c>
      <c r="K476" s="5"/>
      <c r="L476" s="5">
        <f t="shared" si="317"/>
        <v>3000</v>
      </c>
      <c r="M476" s="5">
        <f t="shared" si="312"/>
        <v>0</v>
      </c>
      <c r="N476" s="19">
        <f t="shared" si="313"/>
        <v>0</v>
      </c>
      <c r="O476" s="17"/>
      <c r="P476" s="4"/>
      <c r="Q476" s="101">
        <f t="shared" si="302"/>
        <v>0</v>
      </c>
      <c r="R476" s="101"/>
      <c r="S476" s="101"/>
      <c r="T476" s="101"/>
    </row>
    <row r="477" spans="1:20" ht="15.75" x14ac:dyDescent="0.25">
      <c r="A477" s="1">
        <v>2028</v>
      </c>
      <c r="B477" s="1">
        <v>3</v>
      </c>
      <c r="C477" s="3">
        <v>46935</v>
      </c>
      <c r="D477" s="3">
        <v>47026</v>
      </c>
      <c r="E477" s="25">
        <v>0</v>
      </c>
      <c r="F477" s="21"/>
      <c r="G477" s="21">
        <f t="shared" si="310"/>
        <v>50000</v>
      </c>
      <c r="H477" s="21">
        <f>SUM(H476+F477)</f>
        <v>0</v>
      </c>
      <c r="I477" s="28">
        <f t="shared" si="318"/>
        <v>0</v>
      </c>
      <c r="J477" s="13">
        <v>0</v>
      </c>
      <c r="K477" s="18"/>
      <c r="L477" s="18">
        <f t="shared" si="317"/>
        <v>3000</v>
      </c>
      <c r="M477" s="18">
        <f t="shared" si="312"/>
        <v>0</v>
      </c>
      <c r="N477" s="19">
        <f t="shared" si="313"/>
        <v>0</v>
      </c>
      <c r="O477" s="17"/>
      <c r="P477" s="4"/>
      <c r="Q477" s="101">
        <f t="shared" si="302"/>
        <v>0</v>
      </c>
      <c r="R477" s="101"/>
      <c r="S477" s="101"/>
      <c r="T477" s="101"/>
    </row>
    <row r="478" spans="1:20" ht="15.75" thickBot="1" x14ac:dyDescent="0.3">
      <c r="A478" s="40" t="s">
        <v>12</v>
      </c>
      <c r="B478" s="40"/>
      <c r="C478" s="40"/>
      <c r="D478" s="41"/>
      <c r="E478" s="42">
        <v>50000</v>
      </c>
      <c r="F478" s="38">
        <f>SUM(F454:F477)</f>
        <v>0</v>
      </c>
      <c r="G478" s="38">
        <f>G477</f>
        <v>50000</v>
      </c>
      <c r="H478" s="39">
        <f>H477</f>
        <v>0</v>
      </c>
      <c r="I478" s="49">
        <f>H478/G478</f>
        <v>0</v>
      </c>
      <c r="J478" s="43">
        <v>3000</v>
      </c>
      <c r="K478" s="50">
        <f>SUM(K454:K477)</f>
        <v>0</v>
      </c>
      <c r="L478" s="44">
        <f>L477</f>
        <v>3000</v>
      </c>
      <c r="M478" s="45">
        <f>M477</f>
        <v>0</v>
      </c>
      <c r="N478" s="46">
        <f>M478/L478</f>
        <v>0</v>
      </c>
      <c r="O478" s="47">
        <f>SUM(O454:O477)</f>
        <v>1</v>
      </c>
      <c r="P478" s="47">
        <f>SUM(P454:P477)</f>
        <v>0</v>
      </c>
      <c r="Q478" s="101">
        <f t="shared" si="302"/>
        <v>1</v>
      </c>
      <c r="R478" s="101">
        <f t="shared" ref="R478" si="319">P478</f>
        <v>0</v>
      </c>
      <c r="S478" s="101">
        <f>SUM(S454:S477)</f>
        <v>615</v>
      </c>
      <c r="T478" s="101">
        <f>SUM(T454:T477)</f>
        <v>0</v>
      </c>
    </row>
    <row r="479" spans="1:20" ht="15.75" thickTop="1" x14ac:dyDescent="0.25"/>
    <row r="481" spans="1:20" x14ac:dyDescent="0.25">
      <c r="A481" s="190" t="s">
        <v>129</v>
      </c>
      <c r="B481" s="190"/>
      <c r="C481" s="190"/>
      <c r="D481" s="190"/>
      <c r="E481" s="190"/>
      <c r="F481" s="190"/>
      <c r="G481" s="190"/>
      <c r="H481" s="190"/>
      <c r="I481" s="190"/>
      <c r="J481" s="190"/>
      <c r="K481" s="190"/>
      <c r="L481" s="190"/>
      <c r="M481" s="190"/>
      <c r="N481" s="190"/>
      <c r="O481" s="190"/>
      <c r="P481" s="190"/>
      <c r="Q481" s="190"/>
      <c r="R481" s="190"/>
      <c r="S481" s="190"/>
      <c r="T481" s="190"/>
    </row>
    <row r="482" spans="1:20" ht="15.75" thickBot="1" x14ac:dyDescent="0.3">
      <c r="A482" s="170" t="s">
        <v>0</v>
      </c>
      <c r="B482" s="171"/>
      <c r="C482" s="171"/>
      <c r="D482" s="171"/>
      <c r="E482" s="172" t="s">
        <v>116</v>
      </c>
      <c r="F482" s="172"/>
      <c r="G482" s="172"/>
      <c r="H482" s="172"/>
      <c r="I482" s="173"/>
      <c r="J482" s="174" t="s">
        <v>117</v>
      </c>
      <c r="K482" s="175"/>
      <c r="L482" s="175"/>
      <c r="M482" s="175"/>
      <c r="N482" s="176"/>
      <c r="O482" s="14"/>
      <c r="P482" s="7"/>
      <c r="Q482" s="185" t="s">
        <v>77</v>
      </c>
      <c r="R482" s="185"/>
      <c r="S482" s="185"/>
      <c r="T482" s="185"/>
    </row>
    <row r="483" spans="1:20" ht="120.75" thickTop="1" x14ac:dyDescent="0.25">
      <c r="A483" s="9" t="s">
        <v>1</v>
      </c>
      <c r="B483" s="9" t="s">
        <v>2</v>
      </c>
      <c r="C483" s="9" t="s">
        <v>3</v>
      </c>
      <c r="D483" s="11" t="s">
        <v>9</v>
      </c>
      <c r="E483" s="29" t="s">
        <v>4</v>
      </c>
      <c r="F483" s="23" t="s">
        <v>6</v>
      </c>
      <c r="G483" s="23" t="s">
        <v>5</v>
      </c>
      <c r="H483" s="23" t="s">
        <v>7</v>
      </c>
      <c r="I483" s="26" t="s">
        <v>8</v>
      </c>
      <c r="J483" s="29" t="s">
        <v>4</v>
      </c>
      <c r="K483" s="30" t="s">
        <v>6</v>
      </c>
      <c r="L483" s="30" t="s">
        <v>5</v>
      </c>
      <c r="M483" s="30" t="s">
        <v>7</v>
      </c>
      <c r="N483" s="31" t="s">
        <v>8</v>
      </c>
      <c r="O483" s="113" t="s">
        <v>103</v>
      </c>
      <c r="P483" s="113" t="s">
        <v>104</v>
      </c>
      <c r="Q483" s="113" t="s">
        <v>105</v>
      </c>
      <c r="R483" s="113" t="s">
        <v>106</v>
      </c>
      <c r="S483" s="113" t="s">
        <v>107</v>
      </c>
      <c r="T483" s="113" t="s">
        <v>108</v>
      </c>
    </row>
    <row r="484" spans="1:20" ht="15.75" x14ac:dyDescent="0.25">
      <c r="A484" s="68">
        <v>2022</v>
      </c>
      <c r="B484" s="68">
        <v>4</v>
      </c>
      <c r="C484" s="69">
        <v>44835</v>
      </c>
      <c r="D484" s="69">
        <v>44926</v>
      </c>
      <c r="E484" s="70"/>
      <c r="F484" s="70"/>
      <c r="G484" s="70"/>
      <c r="H484" s="70"/>
      <c r="I484" s="71"/>
      <c r="J484" s="70"/>
      <c r="K484" s="70"/>
      <c r="L484" s="70"/>
      <c r="M484" s="70"/>
      <c r="N484" s="71"/>
      <c r="O484" s="72"/>
      <c r="P484" s="73"/>
      <c r="Q484" s="102"/>
      <c r="R484" s="102"/>
      <c r="S484" s="102"/>
      <c r="T484" s="102"/>
    </row>
    <row r="485" spans="1:20" ht="15.75" x14ac:dyDescent="0.25">
      <c r="A485" s="68">
        <v>2023</v>
      </c>
      <c r="B485" s="68">
        <v>1</v>
      </c>
      <c r="C485" s="69">
        <v>44927</v>
      </c>
      <c r="D485" s="69">
        <v>45016</v>
      </c>
      <c r="E485" s="70"/>
      <c r="F485" s="70"/>
      <c r="G485" s="70"/>
      <c r="H485" s="70"/>
      <c r="I485" s="71"/>
      <c r="J485" s="70"/>
      <c r="K485" s="70"/>
      <c r="L485" s="70"/>
      <c r="M485" s="70"/>
      <c r="N485" s="71"/>
      <c r="O485" s="72"/>
      <c r="P485" s="73"/>
      <c r="Q485" s="102"/>
      <c r="R485" s="102"/>
      <c r="S485" s="102"/>
      <c r="T485" s="102"/>
    </row>
    <row r="486" spans="1:20" ht="15.75" x14ac:dyDescent="0.25">
      <c r="A486" s="115">
        <v>2023</v>
      </c>
      <c r="B486" s="115">
        <v>2</v>
      </c>
      <c r="C486" s="116">
        <v>45017</v>
      </c>
      <c r="D486" s="116">
        <v>45107</v>
      </c>
      <c r="E486" s="126">
        <v>0</v>
      </c>
      <c r="F486" s="118">
        <v>0</v>
      </c>
      <c r="G486" s="118">
        <f>E486</f>
        <v>0</v>
      </c>
      <c r="H486" s="118">
        <f>SUM(F486+0)</f>
        <v>0</v>
      </c>
      <c r="I486" s="127"/>
      <c r="J486" s="128">
        <v>0</v>
      </c>
      <c r="K486" s="129">
        <v>0</v>
      </c>
      <c r="L486" s="130">
        <f>J486</f>
        <v>0</v>
      </c>
      <c r="M486" s="129">
        <f>SUM(K486+0)</f>
        <v>0</v>
      </c>
      <c r="N486" s="131">
        <v>0</v>
      </c>
      <c r="O486" s="135"/>
      <c r="P486" s="133"/>
      <c r="Q486" s="114"/>
      <c r="R486" s="114"/>
      <c r="S486" s="114"/>
      <c r="T486" s="114"/>
    </row>
    <row r="487" spans="1:20" ht="15.75" x14ac:dyDescent="0.25">
      <c r="A487" s="68">
        <v>2023</v>
      </c>
      <c r="B487" s="68">
        <v>3</v>
      </c>
      <c r="C487" s="69">
        <v>45108</v>
      </c>
      <c r="D487" s="69">
        <v>45199</v>
      </c>
      <c r="E487" s="79"/>
      <c r="F487" s="80"/>
      <c r="G487" s="80">
        <f t="shared" ref="G487:G488" si="320">G486+E487</f>
        <v>0</v>
      </c>
      <c r="H487" s="80">
        <f t="shared" ref="H487:H491" si="321">SUM(H486+F487)</f>
        <v>0</v>
      </c>
      <c r="I487" s="81">
        <v>0</v>
      </c>
      <c r="J487" s="82"/>
      <c r="K487" s="83"/>
      <c r="L487" s="83">
        <f>L486+J487</f>
        <v>0</v>
      </c>
      <c r="M487" s="83">
        <f>SUM(M486+K487)</f>
        <v>0</v>
      </c>
      <c r="N487" s="158">
        <v>0</v>
      </c>
      <c r="O487" s="159">
        <v>0</v>
      </c>
      <c r="P487" s="72">
        <v>0</v>
      </c>
      <c r="Q487" s="102">
        <f t="shared" ref="Q487:Q508" si="322">O487</f>
        <v>0</v>
      </c>
      <c r="R487" s="102">
        <v>0</v>
      </c>
      <c r="S487" s="102">
        <v>0</v>
      </c>
      <c r="T487" s="102">
        <v>0</v>
      </c>
    </row>
    <row r="488" spans="1:20" ht="15.75" x14ac:dyDescent="0.25">
      <c r="A488" s="68">
        <v>2023</v>
      </c>
      <c r="B488" s="68">
        <v>4</v>
      </c>
      <c r="C488" s="69">
        <v>45200</v>
      </c>
      <c r="D488" s="69">
        <v>45291</v>
      </c>
      <c r="E488" s="79">
        <f>$E$508/8</f>
        <v>12437.5</v>
      </c>
      <c r="F488" s="80">
        <v>0</v>
      </c>
      <c r="G488" s="80">
        <f t="shared" si="320"/>
        <v>12437.5</v>
      </c>
      <c r="H488" s="80">
        <f t="shared" si="321"/>
        <v>0</v>
      </c>
      <c r="I488" s="81">
        <f t="shared" ref="I488:I504" si="323">H488/G488</f>
        <v>0</v>
      </c>
      <c r="J488" s="82">
        <f>$J$508/8</f>
        <v>62.5</v>
      </c>
      <c r="K488" s="83">
        <v>0</v>
      </c>
      <c r="L488" s="83">
        <f t="shared" ref="L488:L491" si="324">L487+J488</f>
        <v>62.5</v>
      </c>
      <c r="M488" s="83">
        <f t="shared" ref="M488:M490" si="325">SUM(M487+K488)</f>
        <v>0</v>
      </c>
      <c r="N488" s="158">
        <f t="shared" ref="N488:N491" si="326">M488/L488</f>
        <v>0</v>
      </c>
      <c r="O488" s="159">
        <v>0</v>
      </c>
      <c r="P488" s="72">
        <v>0</v>
      </c>
      <c r="Q488" s="102">
        <f t="shared" si="322"/>
        <v>0</v>
      </c>
      <c r="R488" s="102">
        <v>0</v>
      </c>
      <c r="S488" s="102">
        <v>0</v>
      </c>
      <c r="T488" s="102">
        <v>0</v>
      </c>
    </row>
    <row r="489" spans="1:20" ht="15.75" x14ac:dyDescent="0.25">
      <c r="A489" s="68">
        <v>2024</v>
      </c>
      <c r="B489" s="68">
        <v>1</v>
      </c>
      <c r="C489" s="69">
        <v>45292</v>
      </c>
      <c r="D489" s="69">
        <v>45382</v>
      </c>
      <c r="E489" s="79">
        <f t="shared" ref="E489:E495" si="327">$E$508/8</f>
        <v>12437.5</v>
      </c>
      <c r="F489" s="80">
        <v>0</v>
      </c>
      <c r="G489" s="80">
        <f>G488+E489</f>
        <v>24875</v>
      </c>
      <c r="H489" s="80">
        <f t="shared" si="321"/>
        <v>0</v>
      </c>
      <c r="I489" s="81">
        <f t="shared" si="323"/>
        <v>0</v>
      </c>
      <c r="J489" s="82">
        <f t="shared" ref="J489:J495" si="328">$J$508/8</f>
        <v>62.5</v>
      </c>
      <c r="K489" s="83">
        <v>0</v>
      </c>
      <c r="L489" s="83">
        <f t="shared" si="324"/>
        <v>125</v>
      </c>
      <c r="M489" s="83">
        <f t="shared" si="325"/>
        <v>0</v>
      </c>
      <c r="N489" s="158">
        <f t="shared" si="326"/>
        <v>0</v>
      </c>
      <c r="O489" s="159">
        <v>0</v>
      </c>
      <c r="P489" s="72">
        <v>0</v>
      </c>
      <c r="Q489" s="102">
        <f t="shared" si="322"/>
        <v>0</v>
      </c>
      <c r="R489" s="102">
        <v>0</v>
      </c>
      <c r="S489" s="102">
        <v>0</v>
      </c>
      <c r="T489" s="102">
        <v>0</v>
      </c>
    </row>
    <row r="490" spans="1:20" ht="15.75" x14ac:dyDescent="0.25">
      <c r="A490" s="68">
        <v>2024</v>
      </c>
      <c r="B490" s="68">
        <v>2</v>
      </c>
      <c r="C490" s="69">
        <v>45383</v>
      </c>
      <c r="D490" s="69">
        <v>45473</v>
      </c>
      <c r="E490" s="79">
        <f t="shared" si="327"/>
        <v>12437.5</v>
      </c>
      <c r="F490" s="80"/>
      <c r="G490" s="80">
        <f t="shared" ref="G490:G491" si="329">G489+E490</f>
        <v>37312.5</v>
      </c>
      <c r="H490" s="80">
        <f t="shared" si="321"/>
        <v>0</v>
      </c>
      <c r="I490" s="81">
        <f t="shared" si="323"/>
        <v>0</v>
      </c>
      <c r="J490" s="82">
        <f t="shared" si="328"/>
        <v>62.5</v>
      </c>
      <c r="K490" s="83">
        <v>1491</v>
      </c>
      <c r="L490" s="83">
        <f t="shared" si="324"/>
        <v>187.5</v>
      </c>
      <c r="M490" s="83">
        <f t="shared" si="325"/>
        <v>1491</v>
      </c>
      <c r="N490" s="158">
        <f t="shared" si="326"/>
        <v>7.952</v>
      </c>
      <c r="O490" s="159">
        <v>0</v>
      </c>
      <c r="P490" s="72">
        <v>0</v>
      </c>
      <c r="Q490" s="102">
        <f t="shared" si="322"/>
        <v>0</v>
      </c>
      <c r="R490" s="102">
        <v>0</v>
      </c>
      <c r="S490" s="102">
        <v>0</v>
      </c>
      <c r="T490" s="102">
        <v>0</v>
      </c>
    </row>
    <row r="491" spans="1:20" ht="15.75" x14ac:dyDescent="0.25">
      <c r="A491" s="68">
        <v>2024</v>
      </c>
      <c r="B491" s="68">
        <v>3</v>
      </c>
      <c r="C491" s="69">
        <v>45474</v>
      </c>
      <c r="D491" s="69">
        <v>45565</v>
      </c>
      <c r="E491" s="79">
        <f t="shared" si="327"/>
        <v>12437.5</v>
      </c>
      <c r="F491" s="80">
        <v>0</v>
      </c>
      <c r="G491" s="80">
        <f t="shared" si="329"/>
        <v>49750</v>
      </c>
      <c r="H491" s="80">
        <f t="shared" si="321"/>
        <v>0</v>
      </c>
      <c r="I491" s="81">
        <f t="shared" si="323"/>
        <v>0</v>
      </c>
      <c r="J491" s="82">
        <f t="shared" si="328"/>
        <v>62.5</v>
      </c>
      <c r="K491" s="83">
        <v>0</v>
      </c>
      <c r="L491" s="83">
        <f t="shared" si="324"/>
        <v>250</v>
      </c>
      <c r="M491" s="83">
        <f>SUM(M490+K491)</f>
        <v>1491</v>
      </c>
      <c r="N491" s="158">
        <f t="shared" si="326"/>
        <v>5.9640000000000004</v>
      </c>
      <c r="O491" s="159">
        <v>0</v>
      </c>
      <c r="P491" s="72">
        <v>0</v>
      </c>
      <c r="Q491" s="102">
        <f t="shared" si="322"/>
        <v>0</v>
      </c>
      <c r="R491" s="102">
        <v>0</v>
      </c>
      <c r="S491" s="102">
        <v>0</v>
      </c>
      <c r="T491" s="102">
        <v>0</v>
      </c>
    </row>
    <row r="492" spans="1:20" ht="15.75" x14ac:dyDescent="0.25">
      <c r="A492" s="1">
        <v>2024</v>
      </c>
      <c r="B492" s="1">
        <v>4</v>
      </c>
      <c r="C492" s="3">
        <v>45566</v>
      </c>
      <c r="D492" s="3">
        <v>45657</v>
      </c>
      <c r="E492" s="24">
        <f t="shared" si="327"/>
        <v>12437.5</v>
      </c>
      <c r="F492" s="20"/>
      <c r="G492" s="20">
        <f>G491+E492</f>
        <v>62187.5</v>
      </c>
      <c r="H492" s="20">
        <f>SUM(H491+F492)</f>
        <v>0</v>
      </c>
      <c r="I492" s="27">
        <f t="shared" si="323"/>
        <v>0</v>
      </c>
      <c r="J492" s="12">
        <f t="shared" si="328"/>
        <v>62.5</v>
      </c>
      <c r="K492" s="8"/>
      <c r="L492" s="8">
        <f>L491+J492</f>
        <v>312.5</v>
      </c>
      <c r="M492" s="8">
        <f>SUM(M491+K492)</f>
        <v>1491</v>
      </c>
      <c r="N492" s="77">
        <f>M492/L492</f>
        <v>4.7712000000000003</v>
      </c>
      <c r="O492" s="78">
        <v>0</v>
      </c>
      <c r="P492" s="16"/>
      <c r="Q492" s="101">
        <f t="shared" si="322"/>
        <v>0</v>
      </c>
      <c r="R492" s="101"/>
      <c r="S492" s="101">
        <v>0</v>
      </c>
      <c r="T492" s="101"/>
    </row>
    <row r="493" spans="1:20" ht="15.75" x14ac:dyDescent="0.25">
      <c r="A493" s="1">
        <v>2025</v>
      </c>
      <c r="B493" s="1">
        <v>1</v>
      </c>
      <c r="C493" s="3">
        <v>45658</v>
      </c>
      <c r="D493" s="3">
        <v>45747</v>
      </c>
      <c r="E493" s="24">
        <f t="shared" si="327"/>
        <v>12437.5</v>
      </c>
      <c r="F493" s="20"/>
      <c r="G493" s="20">
        <f t="shared" ref="G493:G507" si="330">G492+E493</f>
        <v>74625</v>
      </c>
      <c r="H493" s="20">
        <f t="shared" ref="H493:H506" si="331">SUM(H492+F493)</f>
        <v>0</v>
      </c>
      <c r="I493" s="27">
        <f t="shared" si="323"/>
        <v>0</v>
      </c>
      <c r="J493" s="12">
        <f t="shared" si="328"/>
        <v>62.5</v>
      </c>
      <c r="K493" s="8"/>
      <c r="L493" s="8">
        <f>L492+J493</f>
        <v>375</v>
      </c>
      <c r="M493" s="8">
        <f t="shared" ref="M493:M507" si="332">SUM(M492+K493)</f>
        <v>1491</v>
      </c>
      <c r="N493" s="77">
        <f t="shared" ref="N493:N507" si="333">M493/L493</f>
        <v>3.976</v>
      </c>
      <c r="O493" s="78">
        <v>0</v>
      </c>
      <c r="P493" s="16"/>
      <c r="Q493" s="101">
        <f t="shared" si="322"/>
        <v>0</v>
      </c>
      <c r="R493" s="101"/>
      <c r="S493" s="101">
        <v>0</v>
      </c>
      <c r="T493" s="101"/>
    </row>
    <row r="494" spans="1:20" ht="15.75" x14ac:dyDescent="0.25">
      <c r="A494" s="1">
        <v>2025</v>
      </c>
      <c r="B494" s="1">
        <v>2</v>
      </c>
      <c r="C494" s="3">
        <v>45748</v>
      </c>
      <c r="D494" s="3">
        <v>45838</v>
      </c>
      <c r="E494" s="24">
        <f t="shared" si="327"/>
        <v>12437.5</v>
      </c>
      <c r="F494" s="20"/>
      <c r="G494" s="20">
        <f t="shared" si="330"/>
        <v>87062.5</v>
      </c>
      <c r="H494" s="20">
        <f t="shared" si="331"/>
        <v>0</v>
      </c>
      <c r="I494" s="27">
        <f t="shared" si="323"/>
        <v>0</v>
      </c>
      <c r="J494" s="12">
        <f t="shared" si="328"/>
        <v>62.5</v>
      </c>
      <c r="K494" s="8"/>
      <c r="L494" s="8">
        <f t="shared" ref="L494" si="334">L493+J494</f>
        <v>437.5</v>
      </c>
      <c r="M494" s="8">
        <f t="shared" si="332"/>
        <v>1491</v>
      </c>
      <c r="N494" s="77">
        <f t="shared" si="333"/>
        <v>3.4079999999999999</v>
      </c>
      <c r="O494" s="78">
        <v>0</v>
      </c>
      <c r="P494" s="16"/>
      <c r="Q494" s="101">
        <f t="shared" si="322"/>
        <v>0</v>
      </c>
      <c r="R494" s="101"/>
      <c r="S494" s="101">
        <v>0</v>
      </c>
      <c r="T494" s="101"/>
    </row>
    <row r="495" spans="1:20" ht="15.75" x14ac:dyDescent="0.25">
      <c r="A495" s="1">
        <v>2025</v>
      </c>
      <c r="B495" s="1">
        <v>3</v>
      </c>
      <c r="C495" s="3">
        <v>45839</v>
      </c>
      <c r="D495" s="3">
        <v>45930</v>
      </c>
      <c r="E495" s="24">
        <f t="shared" si="327"/>
        <v>12437.5</v>
      </c>
      <c r="F495" s="20"/>
      <c r="G495" s="20">
        <f t="shared" si="330"/>
        <v>99500</v>
      </c>
      <c r="H495" s="20">
        <f t="shared" si="331"/>
        <v>0</v>
      </c>
      <c r="I495" s="27">
        <f t="shared" si="323"/>
        <v>0</v>
      </c>
      <c r="J495" s="12">
        <f t="shared" si="328"/>
        <v>62.5</v>
      </c>
      <c r="K495" s="8"/>
      <c r="L495" s="8">
        <f>L494+J495</f>
        <v>500</v>
      </c>
      <c r="M495" s="8">
        <f t="shared" si="332"/>
        <v>1491</v>
      </c>
      <c r="N495" s="77">
        <f t="shared" si="333"/>
        <v>2.9820000000000002</v>
      </c>
      <c r="O495" s="78">
        <v>2</v>
      </c>
      <c r="P495" s="16"/>
      <c r="Q495" s="101">
        <f t="shared" si="322"/>
        <v>2</v>
      </c>
      <c r="R495" s="101"/>
      <c r="S495" s="101">
        <v>1575</v>
      </c>
      <c r="T495" s="101"/>
    </row>
    <row r="496" spans="1:20" ht="15.75" x14ac:dyDescent="0.25">
      <c r="A496" s="1">
        <v>2025</v>
      </c>
      <c r="B496" s="1">
        <v>4</v>
      </c>
      <c r="C496" s="3">
        <v>45931</v>
      </c>
      <c r="D496" s="3">
        <v>46022</v>
      </c>
      <c r="E496" s="24">
        <f t="shared" ref="E496:E498" si="335">$E$21/11</f>
        <v>0</v>
      </c>
      <c r="F496" s="20"/>
      <c r="G496" s="20">
        <f t="shared" si="330"/>
        <v>99500</v>
      </c>
      <c r="H496" s="20">
        <f t="shared" si="331"/>
        <v>0</v>
      </c>
      <c r="I496" s="27">
        <f t="shared" si="323"/>
        <v>0</v>
      </c>
      <c r="J496" s="12">
        <f t="shared" ref="J496:J498" si="336">$J$21/11</f>
        <v>0</v>
      </c>
      <c r="K496" s="8"/>
      <c r="L496" s="8">
        <f t="shared" ref="L496:L507" si="337">L495+J496</f>
        <v>500</v>
      </c>
      <c r="M496" s="8">
        <f t="shared" si="332"/>
        <v>1491</v>
      </c>
      <c r="N496" s="77">
        <f t="shared" si="333"/>
        <v>2.9820000000000002</v>
      </c>
      <c r="O496" s="78"/>
      <c r="P496" s="16"/>
      <c r="Q496" s="101">
        <f t="shared" si="322"/>
        <v>0</v>
      </c>
      <c r="R496" s="101"/>
      <c r="S496" s="101"/>
      <c r="T496" s="101"/>
    </row>
    <row r="497" spans="1:20" ht="15.75" x14ac:dyDescent="0.25">
      <c r="A497" s="1">
        <v>2026</v>
      </c>
      <c r="B497" s="1">
        <v>1</v>
      </c>
      <c r="C497" s="3">
        <v>46023</v>
      </c>
      <c r="D497" s="3">
        <v>46112</v>
      </c>
      <c r="E497" s="24">
        <f t="shared" si="335"/>
        <v>0</v>
      </c>
      <c r="F497" s="20"/>
      <c r="G497" s="20">
        <f t="shared" si="330"/>
        <v>99500</v>
      </c>
      <c r="H497" s="20">
        <f t="shared" si="331"/>
        <v>0</v>
      </c>
      <c r="I497" s="27">
        <f t="shared" si="323"/>
        <v>0</v>
      </c>
      <c r="J497" s="12">
        <f t="shared" si="336"/>
        <v>0</v>
      </c>
      <c r="K497" s="8"/>
      <c r="L497" s="8">
        <f t="shared" si="337"/>
        <v>500</v>
      </c>
      <c r="M497" s="8">
        <f t="shared" si="332"/>
        <v>1491</v>
      </c>
      <c r="N497" s="77">
        <f t="shared" si="333"/>
        <v>2.9820000000000002</v>
      </c>
      <c r="O497" s="78"/>
      <c r="P497" s="16"/>
      <c r="Q497" s="101">
        <f t="shared" si="322"/>
        <v>0</v>
      </c>
      <c r="R497" s="101"/>
      <c r="S497" s="101"/>
      <c r="T497" s="101"/>
    </row>
    <row r="498" spans="1:20" ht="15.75" x14ac:dyDescent="0.25">
      <c r="A498" s="1">
        <v>2026</v>
      </c>
      <c r="B498" s="1">
        <v>2</v>
      </c>
      <c r="C498" s="3">
        <v>46113</v>
      </c>
      <c r="D498" s="3">
        <v>46203</v>
      </c>
      <c r="E498" s="24">
        <f t="shared" si="335"/>
        <v>0</v>
      </c>
      <c r="F498" s="20"/>
      <c r="G498" s="20">
        <f t="shared" si="330"/>
        <v>99500</v>
      </c>
      <c r="H498" s="20">
        <f t="shared" si="331"/>
        <v>0</v>
      </c>
      <c r="I498" s="27">
        <f t="shared" si="323"/>
        <v>0</v>
      </c>
      <c r="J498" s="12">
        <f t="shared" si="336"/>
        <v>0</v>
      </c>
      <c r="K498" s="8"/>
      <c r="L498" s="8">
        <f t="shared" si="337"/>
        <v>500</v>
      </c>
      <c r="M498" s="8">
        <f t="shared" si="332"/>
        <v>1491</v>
      </c>
      <c r="N498" s="77">
        <f t="shared" si="333"/>
        <v>2.9820000000000002</v>
      </c>
      <c r="O498" s="78"/>
      <c r="P498" s="16"/>
      <c r="Q498" s="101">
        <f t="shared" si="322"/>
        <v>0</v>
      </c>
      <c r="R498" s="101"/>
      <c r="S498" s="101"/>
      <c r="T498" s="101"/>
    </row>
    <row r="499" spans="1:20" ht="15.75" x14ac:dyDescent="0.25">
      <c r="A499" s="1">
        <v>2026</v>
      </c>
      <c r="B499" s="1">
        <v>3</v>
      </c>
      <c r="C499" s="3">
        <v>46204</v>
      </c>
      <c r="D499" s="3">
        <v>46295</v>
      </c>
      <c r="E499" s="25">
        <v>0</v>
      </c>
      <c r="F499" s="21"/>
      <c r="G499" s="21">
        <f t="shared" si="330"/>
        <v>99500</v>
      </c>
      <c r="H499" s="21">
        <f t="shared" si="331"/>
        <v>0</v>
      </c>
      <c r="I499" s="28">
        <f t="shared" si="323"/>
        <v>0</v>
      </c>
      <c r="J499" s="13">
        <v>0</v>
      </c>
      <c r="K499" s="5"/>
      <c r="L499" s="5">
        <f t="shared" si="337"/>
        <v>500</v>
      </c>
      <c r="M499" s="5">
        <f t="shared" si="332"/>
        <v>1491</v>
      </c>
      <c r="N499" s="19">
        <f t="shared" si="333"/>
        <v>2.9820000000000002</v>
      </c>
      <c r="O499" s="76"/>
      <c r="P499" s="4"/>
      <c r="Q499" s="101">
        <f t="shared" si="322"/>
        <v>0</v>
      </c>
      <c r="R499" s="101"/>
      <c r="S499" s="101"/>
      <c r="T499" s="101"/>
    </row>
    <row r="500" spans="1:20" ht="15.75" x14ac:dyDescent="0.25">
      <c r="A500" s="1">
        <v>2026</v>
      </c>
      <c r="B500" s="1">
        <v>4</v>
      </c>
      <c r="C500" s="3">
        <v>46296</v>
      </c>
      <c r="D500" s="3">
        <v>46387</v>
      </c>
      <c r="E500" s="25">
        <v>0</v>
      </c>
      <c r="F500" s="21"/>
      <c r="G500" s="21">
        <f t="shared" si="330"/>
        <v>99500</v>
      </c>
      <c r="H500" s="21">
        <f t="shared" si="331"/>
        <v>0</v>
      </c>
      <c r="I500" s="28">
        <f t="shared" si="323"/>
        <v>0</v>
      </c>
      <c r="J500" s="13">
        <v>0</v>
      </c>
      <c r="K500" s="5"/>
      <c r="L500" s="5">
        <f t="shared" si="337"/>
        <v>500</v>
      </c>
      <c r="M500" s="5">
        <f t="shared" si="332"/>
        <v>1491</v>
      </c>
      <c r="N500" s="19">
        <f t="shared" si="333"/>
        <v>2.9820000000000002</v>
      </c>
      <c r="O500" s="17"/>
      <c r="P500" s="4"/>
      <c r="Q500" s="101">
        <f t="shared" si="322"/>
        <v>0</v>
      </c>
      <c r="R500" s="101"/>
      <c r="S500" s="101"/>
      <c r="T500" s="101"/>
    </row>
    <row r="501" spans="1:20" ht="15.75" x14ac:dyDescent="0.25">
      <c r="A501" s="1">
        <v>2027</v>
      </c>
      <c r="B501" s="1">
        <v>1</v>
      </c>
      <c r="C501" s="3">
        <v>46388</v>
      </c>
      <c r="D501" s="3">
        <v>46477</v>
      </c>
      <c r="E501" s="25">
        <v>0</v>
      </c>
      <c r="F501" s="21"/>
      <c r="G501" s="21">
        <f t="shared" si="330"/>
        <v>99500</v>
      </c>
      <c r="H501" s="21">
        <f t="shared" si="331"/>
        <v>0</v>
      </c>
      <c r="I501" s="28">
        <f t="shared" si="323"/>
        <v>0</v>
      </c>
      <c r="J501" s="13">
        <v>0</v>
      </c>
      <c r="K501" s="5"/>
      <c r="L501" s="5">
        <f t="shared" si="337"/>
        <v>500</v>
      </c>
      <c r="M501" s="5">
        <f t="shared" si="332"/>
        <v>1491</v>
      </c>
      <c r="N501" s="19">
        <f t="shared" si="333"/>
        <v>2.9820000000000002</v>
      </c>
      <c r="O501" s="17"/>
      <c r="P501" s="4"/>
      <c r="Q501" s="101">
        <f t="shared" si="322"/>
        <v>0</v>
      </c>
      <c r="R501" s="101"/>
      <c r="S501" s="101"/>
      <c r="T501" s="101"/>
    </row>
    <row r="502" spans="1:20" ht="15.75" x14ac:dyDescent="0.25">
      <c r="A502" s="1">
        <v>2027</v>
      </c>
      <c r="B502" s="1">
        <v>2</v>
      </c>
      <c r="C502" s="3">
        <v>46478</v>
      </c>
      <c r="D502" s="3">
        <v>46568</v>
      </c>
      <c r="E502" s="25">
        <v>0</v>
      </c>
      <c r="F502" s="21"/>
      <c r="G502" s="21">
        <f t="shared" si="330"/>
        <v>99500</v>
      </c>
      <c r="H502" s="21">
        <f t="shared" si="331"/>
        <v>0</v>
      </c>
      <c r="I502" s="28">
        <f t="shared" si="323"/>
        <v>0</v>
      </c>
      <c r="J502" s="13">
        <v>0</v>
      </c>
      <c r="K502" s="5"/>
      <c r="L502" s="5">
        <f t="shared" si="337"/>
        <v>500</v>
      </c>
      <c r="M502" s="5">
        <f t="shared" si="332"/>
        <v>1491</v>
      </c>
      <c r="N502" s="19">
        <f t="shared" si="333"/>
        <v>2.9820000000000002</v>
      </c>
      <c r="O502" s="17"/>
      <c r="P502" s="4"/>
      <c r="Q502" s="101">
        <f t="shared" si="322"/>
        <v>0</v>
      </c>
      <c r="R502" s="101"/>
      <c r="S502" s="101"/>
      <c r="T502" s="101"/>
    </row>
    <row r="503" spans="1:20" ht="15.75" x14ac:dyDescent="0.25">
      <c r="A503" s="1">
        <v>2027</v>
      </c>
      <c r="B503" s="1">
        <v>3</v>
      </c>
      <c r="C503" s="3">
        <v>46569</v>
      </c>
      <c r="D503" s="3">
        <v>46660</v>
      </c>
      <c r="E503" s="25">
        <v>0</v>
      </c>
      <c r="F503" s="21"/>
      <c r="G503" s="21">
        <f t="shared" si="330"/>
        <v>99500</v>
      </c>
      <c r="H503" s="21">
        <f t="shared" si="331"/>
        <v>0</v>
      </c>
      <c r="I503" s="28">
        <f t="shared" si="323"/>
        <v>0</v>
      </c>
      <c r="J503" s="13">
        <v>0</v>
      </c>
      <c r="K503" s="5"/>
      <c r="L503" s="5">
        <f t="shared" si="337"/>
        <v>500</v>
      </c>
      <c r="M503" s="5">
        <f t="shared" si="332"/>
        <v>1491</v>
      </c>
      <c r="N503" s="19">
        <f t="shared" si="333"/>
        <v>2.9820000000000002</v>
      </c>
      <c r="O503" s="17"/>
      <c r="P503" s="4"/>
      <c r="Q503" s="101">
        <f t="shared" si="322"/>
        <v>0</v>
      </c>
      <c r="R503" s="101"/>
      <c r="S503" s="101"/>
      <c r="T503" s="101"/>
    </row>
    <row r="504" spans="1:20" ht="15.75" x14ac:dyDescent="0.25">
      <c r="A504" s="1">
        <v>2027</v>
      </c>
      <c r="B504" s="1">
        <v>4</v>
      </c>
      <c r="C504" s="3">
        <v>46661</v>
      </c>
      <c r="D504" s="3">
        <v>46752</v>
      </c>
      <c r="E504" s="25">
        <v>0</v>
      </c>
      <c r="F504" s="21"/>
      <c r="G504" s="21">
        <f t="shared" si="330"/>
        <v>99500</v>
      </c>
      <c r="H504" s="21">
        <f t="shared" si="331"/>
        <v>0</v>
      </c>
      <c r="I504" s="28">
        <f t="shared" si="323"/>
        <v>0</v>
      </c>
      <c r="J504" s="13">
        <v>0</v>
      </c>
      <c r="K504" s="5"/>
      <c r="L504" s="5">
        <f t="shared" si="337"/>
        <v>500</v>
      </c>
      <c r="M504" s="5">
        <f t="shared" si="332"/>
        <v>1491</v>
      </c>
      <c r="N504" s="19">
        <f t="shared" si="333"/>
        <v>2.9820000000000002</v>
      </c>
      <c r="O504" s="17"/>
      <c r="P504" s="4"/>
      <c r="Q504" s="101">
        <f t="shared" si="322"/>
        <v>0</v>
      </c>
      <c r="R504" s="101"/>
      <c r="S504" s="101"/>
      <c r="T504" s="101"/>
    </row>
    <row r="505" spans="1:20" ht="15.75" x14ac:dyDescent="0.25">
      <c r="A505" s="1">
        <v>2028</v>
      </c>
      <c r="B505" s="1">
        <v>1</v>
      </c>
      <c r="C505" s="3">
        <v>46753</v>
      </c>
      <c r="D505" s="3">
        <v>46843</v>
      </c>
      <c r="E505" s="25">
        <v>0</v>
      </c>
      <c r="F505" s="21"/>
      <c r="G505" s="21">
        <f t="shared" si="330"/>
        <v>99500</v>
      </c>
      <c r="H505" s="21">
        <f t="shared" si="331"/>
        <v>0</v>
      </c>
      <c r="I505" s="28">
        <f>H505/G505</f>
        <v>0</v>
      </c>
      <c r="J505" s="13">
        <v>0</v>
      </c>
      <c r="K505" s="5"/>
      <c r="L505" s="5">
        <f t="shared" si="337"/>
        <v>500</v>
      </c>
      <c r="M505" s="5">
        <f t="shared" si="332"/>
        <v>1491</v>
      </c>
      <c r="N505" s="19">
        <f t="shared" si="333"/>
        <v>2.9820000000000002</v>
      </c>
      <c r="O505" s="17"/>
      <c r="P505" s="4"/>
      <c r="Q505" s="101">
        <f t="shared" si="322"/>
        <v>0</v>
      </c>
      <c r="R505" s="101"/>
      <c r="S505" s="101"/>
      <c r="T505" s="101"/>
    </row>
    <row r="506" spans="1:20" ht="15.75" x14ac:dyDescent="0.25">
      <c r="A506" s="1">
        <v>2028</v>
      </c>
      <c r="B506" s="1">
        <v>2</v>
      </c>
      <c r="C506" s="3">
        <v>46844</v>
      </c>
      <c r="D506" s="3">
        <v>46934</v>
      </c>
      <c r="E506" s="25">
        <v>0</v>
      </c>
      <c r="F506" s="21"/>
      <c r="G506" s="21">
        <f t="shared" si="330"/>
        <v>99500</v>
      </c>
      <c r="H506" s="21">
        <f t="shared" si="331"/>
        <v>0</v>
      </c>
      <c r="I506" s="28">
        <f t="shared" ref="I506:I507" si="338">H506/G506</f>
        <v>0</v>
      </c>
      <c r="J506" s="13">
        <v>0</v>
      </c>
      <c r="K506" s="5"/>
      <c r="L506" s="5">
        <f t="shared" si="337"/>
        <v>500</v>
      </c>
      <c r="M506" s="5">
        <f t="shared" si="332"/>
        <v>1491</v>
      </c>
      <c r="N506" s="19">
        <f t="shared" si="333"/>
        <v>2.9820000000000002</v>
      </c>
      <c r="O506" s="17"/>
      <c r="P506" s="4"/>
      <c r="Q506" s="101">
        <f t="shared" si="322"/>
        <v>0</v>
      </c>
      <c r="R506" s="101"/>
      <c r="S506" s="101"/>
      <c r="T506" s="101"/>
    </row>
    <row r="507" spans="1:20" ht="15.75" x14ac:dyDescent="0.25">
      <c r="A507" s="1">
        <v>2028</v>
      </c>
      <c r="B507" s="1">
        <v>3</v>
      </c>
      <c r="C507" s="3">
        <v>46935</v>
      </c>
      <c r="D507" s="3">
        <v>47026</v>
      </c>
      <c r="E507" s="25">
        <v>0</v>
      </c>
      <c r="F507" s="21"/>
      <c r="G507" s="21">
        <f t="shared" si="330"/>
        <v>99500</v>
      </c>
      <c r="H507" s="21">
        <f>SUM(H506+F507)</f>
        <v>0</v>
      </c>
      <c r="I507" s="28">
        <f t="shared" si="338"/>
        <v>0</v>
      </c>
      <c r="J507" s="13">
        <v>0</v>
      </c>
      <c r="K507" s="18"/>
      <c r="L507" s="18">
        <f t="shared" si="337"/>
        <v>500</v>
      </c>
      <c r="M507" s="18">
        <f t="shared" si="332"/>
        <v>1491</v>
      </c>
      <c r="N507" s="19">
        <f t="shared" si="333"/>
        <v>2.9820000000000002</v>
      </c>
      <c r="O507" s="17"/>
      <c r="P507" s="4"/>
      <c r="Q507" s="101">
        <f t="shared" si="322"/>
        <v>0</v>
      </c>
      <c r="R507" s="101"/>
      <c r="S507" s="101"/>
      <c r="T507" s="101"/>
    </row>
    <row r="508" spans="1:20" ht="15.75" thickBot="1" x14ac:dyDescent="0.3">
      <c r="A508" s="40" t="s">
        <v>12</v>
      </c>
      <c r="B508" s="40"/>
      <c r="C508" s="40"/>
      <c r="D508" s="41"/>
      <c r="E508" s="42">
        <v>99500</v>
      </c>
      <c r="F508" s="38">
        <f>SUM(F484:F507)</f>
        <v>0</v>
      </c>
      <c r="G508" s="38">
        <f>G507</f>
        <v>99500</v>
      </c>
      <c r="H508" s="39">
        <f>H507</f>
        <v>0</v>
      </c>
      <c r="I508" s="49">
        <f>H508/G508</f>
        <v>0</v>
      </c>
      <c r="J508" s="43">
        <v>500</v>
      </c>
      <c r="K508" s="50">
        <f>SUM(K484:K507)</f>
        <v>1491</v>
      </c>
      <c r="L508" s="44">
        <f>L507</f>
        <v>500</v>
      </c>
      <c r="M508" s="45">
        <f>M507</f>
        <v>1491</v>
      </c>
      <c r="N508" s="46">
        <f>M508/L508</f>
        <v>2.9820000000000002</v>
      </c>
      <c r="O508" s="47">
        <f>SUM(O484:O507)</f>
        <v>2</v>
      </c>
      <c r="P508" s="47">
        <f>SUM(P484:P507)</f>
        <v>0</v>
      </c>
      <c r="Q508" s="101">
        <f t="shared" si="322"/>
        <v>2</v>
      </c>
      <c r="R508" s="101">
        <f t="shared" ref="R508" si="339">P508</f>
        <v>0</v>
      </c>
      <c r="S508" s="101">
        <f>SUM(S484:S507)</f>
        <v>1575</v>
      </c>
      <c r="T508" s="101">
        <f>SUM(T484:T507)</f>
        <v>0</v>
      </c>
    </row>
    <row r="509" spans="1:20" ht="15.75" thickTop="1" x14ac:dyDescent="0.25"/>
    <row r="511" spans="1:20" x14ac:dyDescent="0.25">
      <c r="A511" s="190" t="s">
        <v>130</v>
      </c>
      <c r="B511" s="190"/>
      <c r="C511" s="190"/>
      <c r="D511" s="190"/>
      <c r="E511" s="190"/>
      <c r="F511" s="190"/>
      <c r="G511" s="190"/>
      <c r="H511" s="190"/>
      <c r="I511" s="190"/>
      <c r="J511" s="190"/>
      <c r="K511" s="190"/>
      <c r="L511" s="190"/>
      <c r="M511" s="190"/>
      <c r="N511" s="190"/>
      <c r="O511" s="190"/>
      <c r="P511" s="190"/>
      <c r="Q511" s="190"/>
      <c r="R511" s="190"/>
      <c r="S511" s="190"/>
      <c r="T511" s="190"/>
    </row>
    <row r="512" spans="1:20" ht="15.75" thickBot="1" x14ac:dyDescent="0.3">
      <c r="A512" s="170" t="s">
        <v>0</v>
      </c>
      <c r="B512" s="171"/>
      <c r="C512" s="171"/>
      <c r="D512" s="171"/>
      <c r="E512" s="172" t="s">
        <v>109</v>
      </c>
      <c r="F512" s="172"/>
      <c r="G512" s="172"/>
      <c r="H512" s="172"/>
      <c r="I512" s="173"/>
      <c r="J512" s="174" t="s">
        <v>110</v>
      </c>
      <c r="K512" s="175"/>
      <c r="L512" s="175"/>
      <c r="M512" s="175"/>
      <c r="N512" s="176"/>
      <c r="O512" s="14"/>
      <c r="P512" s="7"/>
      <c r="Q512" s="185" t="s">
        <v>77</v>
      </c>
      <c r="R512" s="185"/>
      <c r="S512" s="185"/>
      <c r="T512" s="185"/>
    </row>
    <row r="513" spans="1:20" ht="120.75" thickTop="1" x14ac:dyDescent="0.25">
      <c r="A513" s="9" t="s">
        <v>1</v>
      </c>
      <c r="B513" s="9" t="s">
        <v>2</v>
      </c>
      <c r="C513" s="9" t="s">
        <v>3</v>
      </c>
      <c r="D513" s="11" t="s">
        <v>9</v>
      </c>
      <c r="E513" s="29" t="s">
        <v>4</v>
      </c>
      <c r="F513" s="23" t="s">
        <v>6</v>
      </c>
      <c r="G513" s="23" t="s">
        <v>5</v>
      </c>
      <c r="H513" s="23" t="s">
        <v>7</v>
      </c>
      <c r="I513" s="26" t="s">
        <v>8</v>
      </c>
      <c r="J513" s="29" t="s">
        <v>4</v>
      </c>
      <c r="K513" s="30" t="s">
        <v>6</v>
      </c>
      <c r="L513" s="30" t="s">
        <v>5</v>
      </c>
      <c r="M513" s="30" t="s">
        <v>7</v>
      </c>
      <c r="N513" s="31" t="s">
        <v>8</v>
      </c>
      <c r="O513" s="113" t="s">
        <v>103</v>
      </c>
      <c r="P513" s="113" t="s">
        <v>104</v>
      </c>
      <c r="Q513" s="113" t="s">
        <v>105</v>
      </c>
      <c r="R513" s="113" t="s">
        <v>106</v>
      </c>
      <c r="S513" s="113" t="s">
        <v>107</v>
      </c>
      <c r="T513" s="113" t="s">
        <v>108</v>
      </c>
    </row>
    <row r="514" spans="1:20" ht="15.75" x14ac:dyDescent="0.25">
      <c r="A514" s="68">
        <v>2022</v>
      </c>
      <c r="B514" s="68">
        <v>4</v>
      </c>
      <c r="C514" s="69">
        <v>44835</v>
      </c>
      <c r="D514" s="69">
        <v>44926</v>
      </c>
      <c r="E514" s="70"/>
      <c r="F514" s="70"/>
      <c r="G514" s="70"/>
      <c r="H514" s="70"/>
      <c r="I514" s="71"/>
      <c r="J514" s="70"/>
      <c r="K514" s="70"/>
      <c r="L514" s="70"/>
      <c r="M514" s="70"/>
      <c r="N514" s="71"/>
      <c r="O514" s="72"/>
      <c r="P514" s="73"/>
      <c r="Q514" s="102"/>
      <c r="R514" s="102"/>
      <c r="S514" s="102"/>
      <c r="T514" s="102"/>
    </row>
    <row r="515" spans="1:20" ht="15.75" x14ac:dyDescent="0.25">
      <c r="A515" s="68">
        <v>2023</v>
      </c>
      <c r="B515" s="68">
        <v>1</v>
      </c>
      <c r="C515" s="69">
        <v>44927</v>
      </c>
      <c r="D515" s="69">
        <v>45016</v>
      </c>
      <c r="E515" s="70"/>
      <c r="F515" s="70"/>
      <c r="G515" s="70"/>
      <c r="H515" s="70"/>
      <c r="I515" s="71"/>
      <c r="J515" s="70"/>
      <c r="K515" s="70"/>
      <c r="L515" s="70"/>
      <c r="M515" s="70"/>
      <c r="N515" s="71"/>
      <c r="O515" s="72"/>
      <c r="P515" s="73"/>
      <c r="Q515" s="102"/>
      <c r="R515" s="102"/>
      <c r="S515" s="102"/>
      <c r="T515" s="102"/>
    </row>
    <row r="516" spans="1:20" ht="15.75" x14ac:dyDescent="0.25">
      <c r="A516" s="115">
        <v>2023</v>
      </c>
      <c r="B516" s="115">
        <v>2</v>
      </c>
      <c r="C516" s="116">
        <v>45017</v>
      </c>
      <c r="D516" s="116">
        <v>45107</v>
      </c>
      <c r="E516" s="126">
        <v>0</v>
      </c>
      <c r="F516" s="118">
        <v>0</v>
      </c>
      <c r="G516" s="118">
        <f>E516</f>
        <v>0</v>
      </c>
      <c r="H516" s="118">
        <f>SUM(F516+0)</f>
        <v>0</v>
      </c>
      <c r="I516" s="127"/>
      <c r="J516" s="128">
        <v>0</v>
      </c>
      <c r="K516" s="129">
        <v>0</v>
      </c>
      <c r="L516" s="130">
        <f>J516</f>
        <v>0</v>
      </c>
      <c r="M516" s="129">
        <f>SUM(K516+0)</f>
        <v>0</v>
      </c>
      <c r="N516" s="131">
        <v>0</v>
      </c>
      <c r="O516" s="135"/>
      <c r="P516" s="133"/>
      <c r="Q516" s="114"/>
      <c r="R516" s="114"/>
      <c r="S516" s="114"/>
      <c r="T516" s="114"/>
    </row>
    <row r="517" spans="1:20" ht="15.75" x14ac:dyDescent="0.25">
      <c r="A517" s="68">
        <v>2023</v>
      </c>
      <c r="B517" s="68">
        <v>3</v>
      </c>
      <c r="C517" s="69">
        <v>45108</v>
      </c>
      <c r="D517" s="69">
        <v>45199</v>
      </c>
      <c r="E517" s="79"/>
      <c r="F517" s="80"/>
      <c r="G517" s="80">
        <f t="shared" ref="G517:G518" si="340">G516+E517</f>
        <v>0</v>
      </c>
      <c r="H517" s="80">
        <f t="shared" ref="H517:H521" si="341">SUM(H516+F517)</f>
        <v>0</v>
      </c>
      <c r="I517" s="81">
        <v>0</v>
      </c>
      <c r="J517" s="82"/>
      <c r="K517" s="83"/>
      <c r="L517" s="83">
        <f>L516+J517</f>
        <v>0</v>
      </c>
      <c r="M517" s="83">
        <f>SUM(M516+K517)</f>
        <v>0</v>
      </c>
      <c r="N517" s="158">
        <v>0</v>
      </c>
      <c r="O517" s="159">
        <v>0</v>
      </c>
      <c r="P517" s="72">
        <v>0</v>
      </c>
      <c r="Q517" s="102">
        <f t="shared" ref="Q517:Q538" si="342">O517</f>
        <v>0</v>
      </c>
      <c r="R517" s="102">
        <v>0</v>
      </c>
      <c r="S517" s="102">
        <v>0</v>
      </c>
      <c r="T517" s="102">
        <v>0</v>
      </c>
    </row>
    <row r="518" spans="1:20" ht="15.75" x14ac:dyDescent="0.25">
      <c r="A518" s="68">
        <v>2023</v>
      </c>
      <c r="B518" s="68">
        <v>4</v>
      </c>
      <c r="C518" s="69">
        <v>45200</v>
      </c>
      <c r="D518" s="69">
        <v>45291</v>
      </c>
      <c r="E518" s="79">
        <f>$E$538/8</f>
        <v>12125</v>
      </c>
      <c r="F518" s="80">
        <v>0</v>
      </c>
      <c r="G518" s="80">
        <f t="shared" si="340"/>
        <v>12125</v>
      </c>
      <c r="H518" s="80">
        <f t="shared" si="341"/>
        <v>0</v>
      </c>
      <c r="I518" s="81">
        <f t="shared" ref="I518:I534" si="343">H518/G518</f>
        <v>0</v>
      </c>
      <c r="J518" s="82">
        <f>$J$538/8</f>
        <v>375</v>
      </c>
      <c r="K518" s="83">
        <v>0</v>
      </c>
      <c r="L518" s="83">
        <f t="shared" ref="L518:L521" si="344">L517+J518</f>
        <v>375</v>
      </c>
      <c r="M518" s="83">
        <f t="shared" ref="M518:M520" si="345">SUM(M517+K518)</f>
        <v>0</v>
      </c>
      <c r="N518" s="158">
        <f t="shared" ref="N518:N521" si="346">M518/L518</f>
        <v>0</v>
      </c>
      <c r="O518" s="159">
        <v>0</v>
      </c>
      <c r="P518" s="72">
        <v>0</v>
      </c>
      <c r="Q518" s="102">
        <f t="shared" si="342"/>
        <v>0</v>
      </c>
      <c r="R518" s="102">
        <v>0</v>
      </c>
      <c r="S518" s="102">
        <v>0</v>
      </c>
      <c r="T518" s="102">
        <v>0</v>
      </c>
    </row>
    <row r="519" spans="1:20" ht="15.75" x14ac:dyDescent="0.25">
      <c r="A519" s="68">
        <v>2024</v>
      </c>
      <c r="B519" s="68">
        <v>1</v>
      </c>
      <c r="C519" s="69">
        <v>45292</v>
      </c>
      <c r="D519" s="69">
        <v>45382</v>
      </c>
      <c r="E519" s="79">
        <f t="shared" ref="E519:E525" si="347">$E$538/8</f>
        <v>12125</v>
      </c>
      <c r="F519" s="80">
        <v>0</v>
      </c>
      <c r="G519" s="80">
        <f>G518+E519</f>
        <v>24250</v>
      </c>
      <c r="H519" s="80">
        <f t="shared" si="341"/>
        <v>0</v>
      </c>
      <c r="I519" s="81">
        <f t="shared" si="343"/>
        <v>0</v>
      </c>
      <c r="J519" s="82">
        <f t="shared" ref="J519:J525" si="348">$J$538/8</f>
        <v>375</v>
      </c>
      <c r="K519" s="83">
        <v>0</v>
      </c>
      <c r="L519" s="83">
        <f t="shared" si="344"/>
        <v>750</v>
      </c>
      <c r="M519" s="83">
        <f t="shared" si="345"/>
        <v>0</v>
      </c>
      <c r="N519" s="158">
        <f t="shared" si="346"/>
        <v>0</v>
      </c>
      <c r="O519" s="159">
        <v>0</v>
      </c>
      <c r="P519" s="72">
        <v>0</v>
      </c>
      <c r="Q519" s="102">
        <f t="shared" si="342"/>
        <v>0</v>
      </c>
      <c r="R519" s="102">
        <v>0</v>
      </c>
      <c r="S519" s="102">
        <v>0</v>
      </c>
      <c r="T519" s="102">
        <v>0</v>
      </c>
    </row>
    <row r="520" spans="1:20" ht="15.75" x14ac:dyDescent="0.25">
      <c r="A520" s="68">
        <v>2024</v>
      </c>
      <c r="B520" s="68">
        <v>2</v>
      </c>
      <c r="C520" s="69">
        <v>45383</v>
      </c>
      <c r="D520" s="69">
        <v>45473</v>
      </c>
      <c r="E520" s="79">
        <f t="shared" si="347"/>
        <v>12125</v>
      </c>
      <c r="F520" s="80">
        <v>0</v>
      </c>
      <c r="G520" s="80">
        <f t="shared" ref="G520:G521" si="349">G519+E520</f>
        <v>36375</v>
      </c>
      <c r="H520" s="80">
        <f t="shared" si="341"/>
        <v>0</v>
      </c>
      <c r="I520" s="81">
        <f t="shared" si="343"/>
        <v>0</v>
      </c>
      <c r="J520" s="82">
        <f t="shared" si="348"/>
        <v>375</v>
      </c>
      <c r="K520" s="83">
        <v>1654</v>
      </c>
      <c r="L520" s="83">
        <f t="shared" si="344"/>
        <v>1125</v>
      </c>
      <c r="M520" s="83">
        <f t="shared" si="345"/>
        <v>1654</v>
      </c>
      <c r="N520" s="158">
        <f t="shared" si="346"/>
        <v>1.4702222222222223</v>
      </c>
      <c r="O520" s="159">
        <v>0</v>
      </c>
      <c r="P520" s="72">
        <v>0</v>
      </c>
      <c r="Q520" s="102">
        <f t="shared" si="342"/>
        <v>0</v>
      </c>
      <c r="R520" s="102">
        <v>0</v>
      </c>
      <c r="S520" s="102">
        <v>0</v>
      </c>
      <c r="T520" s="102">
        <v>0</v>
      </c>
    </row>
    <row r="521" spans="1:20" ht="15.75" x14ac:dyDescent="0.25">
      <c r="A521" s="68">
        <v>2024</v>
      </c>
      <c r="B521" s="68">
        <v>3</v>
      </c>
      <c r="C521" s="69">
        <v>45474</v>
      </c>
      <c r="D521" s="69">
        <v>45565</v>
      </c>
      <c r="E521" s="79">
        <f t="shared" si="347"/>
        <v>12125</v>
      </c>
      <c r="F521" s="80">
        <v>0</v>
      </c>
      <c r="G521" s="80">
        <f t="shared" si="349"/>
        <v>48500</v>
      </c>
      <c r="H521" s="80">
        <f t="shared" si="341"/>
        <v>0</v>
      </c>
      <c r="I521" s="81">
        <f t="shared" si="343"/>
        <v>0</v>
      </c>
      <c r="J521" s="82">
        <f t="shared" si="348"/>
        <v>375</v>
      </c>
      <c r="K521" s="83">
        <v>0</v>
      </c>
      <c r="L521" s="83">
        <f t="shared" si="344"/>
        <v>1500</v>
      </c>
      <c r="M521" s="83">
        <f>SUM(M520+K521)</f>
        <v>1654</v>
      </c>
      <c r="N521" s="158">
        <f t="shared" si="346"/>
        <v>1.1026666666666667</v>
      </c>
      <c r="O521" s="159">
        <v>0</v>
      </c>
      <c r="P521" s="72">
        <v>0</v>
      </c>
      <c r="Q521" s="102">
        <f t="shared" si="342"/>
        <v>0</v>
      </c>
      <c r="R521" s="102">
        <v>0</v>
      </c>
      <c r="S521" s="102">
        <v>0</v>
      </c>
      <c r="T521" s="102">
        <v>0</v>
      </c>
    </row>
    <row r="522" spans="1:20" ht="15.75" x14ac:dyDescent="0.25">
      <c r="A522" s="1">
        <v>2024</v>
      </c>
      <c r="B522" s="1">
        <v>4</v>
      </c>
      <c r="C522" s="3">
        <v>45566</v>
      </c>
      <c r="D522" s="3">
        <v>45657</v>
      </c>
      <c r="E522" s="24">
        <f t="shared" si="347"/>
        <v>12125</v>
      </c>
      <c r="F522" s="20"/>
      <c r="G522" s="20">
        <f>G521+E522</f>
        <v>60625</v>
      </c>
      <c r="H522" s="20">
        <f>SUM(H521+F522)</f>
        <v>0</v>
      </c>
      <c r="I522" s="27">
        <f t="shared" si="343"/>
        <v>0</v>
      </c>
      <c r="J522" s="12">
        <f t="shared" si="348"/>
        <v>375</v>
      </c>
      <c r="K522" s="8"/>
      <c r="L522" s="8">
        <f>L521+J522</f>
        <v>1875</v>
      </c>
      <c r="M522" s="8">
        <f>SUM(M521+K522)</f>
        <v>1654</v>
      </c>
      <c r="N522" s="77">
        <f>M522/L522</f>
        <v>0.88213333333333332</v>
      </c>
      <c r="O522" s="78">
        <v>0</v>
      </c>
      <c r="P522" s="16"/>
      <c r="Q522" s="101">
        <f t="shared" si="342"/>
        <v>0</v>
      </c>
      <c r="R522" s="101"/>
      <c r="S522" s="101">
        <v>0</v>
      </c>
      <c r="T522" s="101"/>
    </row>
    <row r="523" spans="1:20" ht="15.75" x14ac:dyDescent="0.25">
      <c r="A523" s="1">
        <v>2025</v>
      </c>
      <c r="B523" s="1">
        <v>1</v>
      </c>
      <c r="C523" s="3">
        <v>45658</v>
      </c>
      <c r="D523" s="3">
        <v>45747</v>
      </c>
      <c r="E523" s="24">
        <f t="shared" si="347"/>
        <v>12125</v>
      </c>
      <c r="F523" s="20"/>
      <c r="G523" s="20">
        <f t="shared" ref="G523:G537" si="350">G522+E523</f>
        <v>72750</v>
      </c>
      <c r="H523" s="20">
        <f t="shared" ref="H523:H536" si="351">SUM(H522+F523)</f>
        <v>0</v>
      </c>
      <c r="I523" s="27">
        <f t="shared" si="343"/>
        <v>0</v>
      </c>
      <c r="J523" s="12">
        <f t="shared" si="348"/>
        <v>375</v>
      </c>
      <c r="K523" s="8"/>
      <c r="L523" s="8">
        <f>L522+J523</f>
        <v>2250</v>
      </c>
      <c r="M523" s="8">
        <f t="shared" ref="M523:M537" si="352">SUM(M522+K523)</f>
        <v>1654</v>
      </c>
      <c r="N523" s="77">
        <f t="shared" ref="N523:N537" si="353">M523/L523</f>
        <v>0.73511111111111116</v>
      </c>
      <c r="O523" s="78">
        <v>0</v>
      </c>
      <c r="P523" s="16"/>
      <c r="Q523" s="101">
        <f t="shared" si="342"/>
        <v>0</v>
      </c>
      <c r="R523" s="101"/>
      <c r="S523" s="101">
        <v>0</v>
      </c>
      <c r="T523" s="101"/>
    </row>
    <row r="524" spans="1:20" ht="15.75" x14ac:dyDescent="0.25">
      <c r="A524" s="1">
        <v>2025</v>
      </c>
      <c r="B524" s="1">
        <v>2</v>
      </c>
      <c r="C524" s="3">
        <v>45748</v>
      </c>
      <c r="D524" s="3">
        <v>45838</v>
      </c>
      <c r="E524" s="24">
        <f t="shared" si="347"/>
        <v>12125</v>
      </c>
      <c r="F524" s="20"/>
      <c r="G524" s="20">
        <f t="shared" si="350"/>
        <v>84875</v>
      </c>
      <c r="H524" s="20">
        <f t="shared" si="351"/>
        <v>0</v>
      </c>
      <c r="I524" s="27">
        <f t="shared" si="343"/>
        <v>0</v>
      </c>
      <c r="J524" s="12">
        <f t="shared" si="348"/>
        <v>375</v>
      </c>
      <c r="K524" s="8"/>
      <c r="L524" s="8">
        <f t="shared" ref="L524" si="354">L523+J524</f>
        <v>2625</v>
      </c>
      <c r="M524" s="8">
        <f t="shared" si="352"/>
        <v>1654</v>
      </c>
      <c r="N524" s="77">
        <f t="shared" si="353"/>
        <v>0.63009523809523804</v>
      </c>
      <c r="O524" s="78">
        <v>0</v>
      </c>
      <c r="P524" s="16"/>
      <c r="Q524" s="101">
        <f t="shared" si="342"/>
        <v>0</v>
      </c>
      <c r="R524" s="101"/>
      <c r="S524" s="101">
        <v>0</v>
      </c>
      <c r="T524" s="101"/>
    </row>
    <row r="525" spans="1:20" ht="15.75" x14ac:dyDescent="0.25">
      <c r="A525" s="1">
        <v>2025</v>
      </c>
      <c r="B525" s="1">
        <v>3</v>
      </c>
      <c r="C525" s="3">
        <v>45839</v>
      </c>
      <c r="D525" s="3">
        <v>45930</v>
      </c>
      <c r="E525" s="24">
        <f t="shared" si="347"/>
        <v>12125</v>
      </c>
      <c r="F525" s="20"/>
      <c r="G525" s="20">
        <f t="shared" si="350"/>
        <v>97000</v>
      </c>
      <c r="H525" s="20">
        <f t="shared" si="351"/>
        <v>0</v>
      </c>
      <c r="I525" s="27">
        <f t="shared" si="343"/>
        <v>0</v>
      </c>
      <c r="J525" s="12">
        <f t="shared" si="348"/>
        <v>375</v>
      </c>
      <c r="K525" s="8"/>
      <c r="L525" s="8">
        <f>L524+J525</f>
        <v>3000</v>
      </c>
      <c r="M525" s="8">
        <f t="shared" si="352"/>
        <v>1654</v>
      </c>
      <c r="N525" s="77">
        <f t="shared" si="353"/>
        <v>0.55133333333333334</v>
      </c>
      <c r="O525" s="78">
        <v>1</v>
      </c>
      <c r="P525" s="16"/>
      <c r="Q525" s="101">
        <f t="shared" si="342"/>
        <v>1</v>
      </c>
      <c r="R525" s="101"/>
      <c r="S525" s="101">
        <v>2775</v>
      </c>
      <c r="T525" s="101"/>
    </row>
    <row r="526" spans="1:20" ht="15.75" x14ac:dyDescent="0.25">
      <c r="A526" s="1">
        <v>2025</v>
      </c>
      <c r="B526" s="1">
        <v>4</v>
      </c>
      <c r="C526" s="3">
        <v>45931</v>
      </c>
      <c r="D526" s="3">
        <v>46022</v>
      </c>
      <c r="E526" s="24">
        <f t="shared" ref="E526:E528" si="355">$E$21/11</f>
        <v>0</v>
      </c>
      <c r="F526" s="20"/>
      <c r="G526" s="20">
        <f t="shared" si="350"/>
        <v>97000</v>
      </c>
      <c r="H526" s="20">
        <f t="shared" si="351"/>
        <v>0</v>
      </c>
      <c r="I526" s="27">
        <f t="shared" si="343"/>
        <v>0</v>
      </c>
      <c r="J526" s="12">
        <f t="shared" ref="J526:J528" si="356">$J$21/11</f>
        <v>0</v>
      </c>
      <c r="K526" s="8"/>
      <c r="L526" s="8">
        <f t="shared" ref="L526:L537" si="357">L525+J526</f>
        <v>3000</v>
      </c>
      <c r="M526" s="8">
        <f t="shared" si="352"/>
        <v>1654</v>
      </c>
      <c r="N526" s="77">
        <f t="shared" si="353"/>
        <v>0.55133333333333334</v>
      </c>
      <c r="O526" s="78"/>
      <c r="P526" s="16"/>
      <c r="Q526" s="101">
        <f t="shared" si="342"/>
        <v>0</v>
      </c>
      <c r="R526" s="101"/>
      <c r="S526" s="101"/>
      <c r="T526" s="101"/>
    </row>
    <row r="527" spans="1:20" ht="15.75" x14ac:dyDescent="0.25">
      <c r="A527" s="1">
        <v>2026</v>
      </c>
      <c r="B527" s="1">
        <v>1</v>
      </c>
      <c r="C527" s="3">
        <v>46023</v>
      </c>
      <c r="D527" s="3">
        <v>46112</v>
      </c>
      <c r="E527" s="24">
        <f t="shared" si="355"/>
        <v>0</v>
      </c>
      <c r="F527" s="20"/>
      <c r="G527" s="20">
        <f t="shared" si="350"/>
        <v>97000</v>
      </c>
      <c r="H527" s="20">
        <f t="shared" si="351"/>
        <v>0</v>
      </c>
      <c r="I527" s="27">
        <f t="shared" si="343"/>
        <v>0</v>
      </c>
      <c r="J527" s="12">
        <f t="shared" si="356"/>
        <v>0</v>
      </c>
      <c r="K527" s="8"/>
      <c r="L527" s="8">
        <f t="shared" si="357"/>
        <v>3000</v>
      </c>
      <c r="M527" s="8">
        <f t="shared" si="352"/>
        <v>1654</v>
      </c>
      <c r="N527" s="77">
        <f t="shared" si="353"/>
        <v>0.55133333333333334</v>
      </c>
      <c r="O527" s="78"/>
      <c r="P527" s="16"/>
      <c r="Q527" s="101">
        <f t="shared" si="342"/>
        <v>0</v>
      </c>
      <c r="R527" s="101"/>
      <c r="S527" s="101"/>
      <c r="T527" s="101"/>
    </row>
    <row r="528" spans="1:20" ht="15.75" x14ac:dyDescent="0.25">
      <c r="A528" s="1">
        <v>2026</v>
      </c>
      <c r="B528" s="1">
        <v>2</v>
      </c>
      <c r="C528" s="3">
        <v>46113</v>
      </c>
      <c r="D528" s="3">
        <v>46203</v>
      </c>
      <c r="E528" s="24">
        <f t="shared" si="355"/>
        <v>0</v>
      </c>
      <c r="F528" s="20"/>
      <c r="G528" s="20">
        <f t="shared" si="350"/>
        <v>97000</v>
      </c>
      <c r="H528" s="20">
        <f t="shared" si="351"/>
        <v>0</v>
      </c>
      <c r="I528" s="27">
        <f t="shared" si="343"/>
        <v>0</v>
      </c>
      <c r="J528" s="12">
        <f t="shared" si="356"/>
        <v>0</v>
      </c>
      <c r="K528" s="8"/>
      <c r="L528" s="8">
        <f t="shared" si="357"/>
        <v>3000</v>
      </c>
      <c r="M528" s="8">
        <f t="shared" si="352"/>
        <v>1654</v>
      </c>
      <c r="N528" s="77">
        <f t="shared" si="353"/>
        <v>0.55133333333333334</v>
      </c>
      <c r="O528" s="78"/>
      <c r="P528" s="16"/>
      <c r="Q528" s="101">
        <f t="shared" si="342"/>
        <v>0</v>
      </c>
      <c r="R528" s="101"/>
      <c r="S528" s="101"/>
      <c r="T528" s="101"/>
    </row>
    <row r="529" spans="1:20" ht="15.75" x14ac:dyDescent="0.25">
      <c r="A529" s="1">
        <v>2026</v>
      </c>
      <c r="B529" s="1">
        <v>3</v>
      </c>
      <c r="C529" s="3">
        <v>46204</v>
      </c>
      <c r="D529" s="3">
        <v>46295</v>
      </c>
      <c r="E529" s="25">
        <v>0</v>
      </c>
      <c r="F529" s="21"/>
      <c r="G529" s="21">
        <f t="shared" si="350"/>
        <v>97000</v>
      </c>
      <c r="H529" s="21">
        <f t="shared" si="351"/>
        <v>0</v>
      </c>
      <c r="I529" s="28">
        <f t="shared" si="343"/>
        <v>0</v>
      </c>
      <c r="J529" s="13">
        <v>0</v>
      </c>
      <c r="K529" s="5"/>
      <c r="L529" s="5">
        <f t="shared" si="357"/>
        <v>3000</v>
      </c>
      <c r="M529" s="5">
        <f t="shared" si="352"/>
        <v>1654</v>
      </c>
      <c r="N529" s="19">
        <f t="shared" si="353"/>
        <v>0.55133333333333334</v>
      </c>
      <c r="O529" s="76"/>
      <c r="P529" s="4"/>
      <c r="Q529" s="101">
        <f t="shared" si="342"/>
        <v>0</v>
      </c>
      <c r="R529" s="101"/>
      <c r="S529" s="101"/>
      <c r="T529" s="101"/>
    </row>
    <row r="530" spans="1:20" ht="15.75" x14ac:dyDescent="0.25">
      <c r="A530" s="1">
        <v>2026</v>
      </c>
      <c r="B530" s="1">
        <v>4</v>
      </c>
      <c r="C530" s="3">
        <v>46296</v>
      </c>
      <c r="D530" s="3">
        <v>46387</v>
      </c>
      <c r="E530" s="25">
        <v>0</v>
      </c>
      <c r="F530" s="21"/>
      <c r="G530" s="21">
        <f t="shared" si="350"/>
        <v>97000</v>
      </c>
      <c r="H530" s="21">
        <f t="shared" si="351"/>
        <v>0</v>
      </c>
      <c r="I530" s="28">
        <f t="shared" si="343"/>
        <v>0</v>
      </c>
      <c r="J530" s="13">
        <v>0</v>
      </c>
      <c r="K530" s="5"/>
      <c r="L530" s="5">
        <f t="shared" si="357"/>
        <v>3000</v>
      </c>
      <c r="M530" s="5">
        <f t="shared" si="352"/>
        <v>1654</v>
      </c>
      <c r="N530" s="19">
        <f t="shared" si="353"/>
        <v>0.55133333333333334</v>
      </c>
      <c r="O530" s="17"/>
      <c r="P530" s="4"/>
      <c r="Q530" s="101">
        <f t="shared" si="342"/>
        <v>0</v>
      </c>
      <c r="R530" s="101"/>
      <c r="S530" s="101"/>
      <c r="T530" s="101"/>
    </row>
    <row r="531" spans="1:20" ht="15.75" x14ac:dyDescent="0.25">
      <c r="A531" s="1">
        <v>2027</v>
      </c>
      <c r="B531" s="1">
        <v>1</v>
      </c>
      <c r="C531" s="3">
        <v>46388</v>
      </c>
      <c r="D531" s="3">
        <v>46477</v>
      </c>
      <c r="E531" s="25">
        <v>0</v>
      </c>
      <c r="F531" s="21"/>
      <c r="G531" s="21">
        <f t="shared" si="350"/>
        <v>97000</v>
      </c>
      <c r="H531" s="21">
        <f t="shared" si="351"/>
        <v>0</v>
      </c>
      <c r="I531" s="28">
        <f t="shared" si="343"/>
        <v>0</v>
      </c>
      <c r="J531" s="13">
        <v>0</v>
      </c>
      <c r="K531" s="5"/>
      <c r="L531" s="5">
        <f t="shared" si="357"/>
        <v>3000</v>
      </c>
      <c r="M531" s="5">
        <f t="shared" si="352"/>
        <v>1654</v>
      </c>
      <c r="N531" s="19">
        <f t="shared" si="353"/>
        <v>0.55133333333333334</v>
      </c>
      <c r="O531" s="17"/>
      <c r="P531" s="4"/>
      <c r="Q531" s="101">
        <f t="shared" si="342"/>
        <v>0</v>
      </c>
      <c r="R531" s="101"/>
      <c r="S531" s="101"/>
      <c r="T531" s="101"/>
    </row>
    <row r="532" spans="1:20" ht="15.75" x14ac:dyDescent="0.25">
      <c r="A532" s="1">
        <v>2027</v>
      </c>
      <c r="B532" s="1">
        <v>2</v>
      </c>
      <c r="C532" s="3">
        <v>46478</v>
      </c>
      <c r="D532" s="3">
        <v>46568</v>
      </c>
      <c r="E532" s="25">
        <v>0</v>
      </c>
      <c r="F532" s="21"/>
      <c r="G532" s="21">
        <f t="shared" si="350"/>
        <v>97000</v>
      </c>
      <c r="H532" s="21">
        <f t="shared" si="351"/>
        <v>0</v>
      </c>
      <c r="I532" s="28">
        <f t="shared" si="343"/>
        <v>0</v>
      </c>
      <c r="J532" s="13">
        <v>0</v>
      </c>
      <c r="K532" s="5"/>
      <c r="L532" s="5">
        <f t="shared" si="357"/>
        <v>3000</v>
      </c>
      <c r="M532" s="5">
        <f t="shared" si="352"/>
        <v>1654</v>
      </c>
      <c r="N532" s="19">
        <f t="shared" si="353"/>
        <v>0.55133333333333334</v>
      </c>
      <c r="O532" s="17"/>
      <c r="P532" s="4"/>
      <c r="Q532" s="101">
        <f t="shared" si="342"/>
        <v>0</v>
      </c>
      <c r="R532" s="101"/>
      <c r="S532" s="101"/>
      <c r="T532" s="101"/>
    </row>
    <row r="533" spans="1:20" ht="15.75" x14ac:dyDescent="0.25">
      <c r="A533" s="1">
        <v>2027</v>
      </c>
      <c r="B533" s="1">
        <v>3</v>
      </c>
      <c r="C533" s="3">
        <v>46569</v>
      </c>
      <c r="D533" s="3">
        <v>46660</v>
      </c>
      <c r="E533" s="25">
        <v>0</v>
      </c>
      <c r="F533" s="21"/>
      <c r="G533" s="21">
        <f t="shared" si="350"/>
        <v>97000</v>
      </c>
      <c r="H533" s="21">
        <f t="shared" si="351"/>
        <v>0</v>
      </c>
      <c r="I533" s="28">
        <f t="shared" si="343"/>
        <v>0</v>
      </c>
      <c r="J533" s="13">
        <v>0</v>
      </c>
      <c r="K533" s="5"/>
      <c r="L533" s="5">
        <f t="shared" si="357"/>
        <v>3000</v>
      </c>
      <c r="M533" s="5">
        <f t="shared" si="352"/>
        <v>1654</v>
      </c>
      <c r="N533" s="19">
        <f t="shared" si="353"/>
        <v>0.55133333333333334</v>
      </c>
      <c r="O533" s="17"/>
      <c r="P533" s="4"/>
      <c r="Q533" s="101">
        <f t="shared" si="342"/>
        <v>0</v>
      </c>
      <c r="R533" s="101"/>
      <c r="S533" s="101"/>
      <c r="T533" s="101"/>
    </row>
    <row r="534" spans="1:20" ht="15.75" x14ac:dyDescent="0.25">
      <c r="A534" s="1">
        <v>2027</v>
      </c>
      <c r="B534" s="1">
        <v>4</v>
      </c>
      <c r="C534" s="3">
        <v>46661</v>
      </c>
      <c r="D534" s="3">
        <v>46752</v>
      </c>
      <c r="E534" s="25">
        <v>0</v>
      </c>
      <c r="F534" s="21"/>
      <c r="G534" s="21">
        <f t="shared" si="350"/>
        <v>97000</v>
      </c>
      <c r="H534" s="21">
        <f t="shared" si="351"/>
        <v>0</v>
      </c>
      <c r="I534" s="28">
        <f t="shared" si="343"/>
        <v>0</v>
      </c>
      <c r="J534" s="13">
        <v>0</v>
      </c>
      <c r="K534" s="5"/>
      <c r="L534" s="5">
        <f t="shared" si="357"/>
        <v>3000</v>
      </c>
      <c r="M534" s="5">
        <f t="shared" si="352"/>
        <v>1654</v>
      </c>
      <c r="N534" s="19">
        <f t="shared" si="353"/>
        <v>0.55133333333333334</v>
      </c>
      <c r="O534" s="17"/>
      <c r="P534" s="4"/>
      <c r="Q534" s="101">
        <f t="shared" si="342"/>
        <v>0</v>
      </c>
      <c r="R534" s="101"/>
      <c r="S534" s="101"/>
      <c r="T534" s="101"/>
    </row>
    <row r="535" spans="1:20" ht="15.75" x14ac:dyDescent="0.25">
      <c r="A535" s="1">
        <v>2028</v>
      </c>
      <c r="B535" s="1">
        <v>1</v>
      </c>
      <c r="C535" s="3">
        <v>46753</v>
      </c>
      <c r="D535" s="3">
        <v>46843</v>
      </c>
      <c r="E535" s="25">
        <v>0</v>
      </c>
      <c r="F535" s="21"/>
      <c r="G535" s="21">
        <f t="shared" si="350"/>
        <v>97000</v>
      </c>
      <c r="H535" s="21">
        <f t="shared" si="351"/>
        <v>0</v>
      </c>
      <c r="I535" s="28">
        <f>H535/G535</f>
        <v>0</v>
      </c>
      <c r="J535" s="13">
        <v>0</v>
      </c>
      <c r="K535" s="5"/>
      <c r="L535" s="5">
        <f t="shared" si="357"/>
        <v>3000</v>
      </c>
      <c r="M535" s="5">
        <f t="shared" si="352"/>
        <v>1654</v>
      </c>
      <c r="N535" s="19">
        <f t="shared" si="353"/>
        <v>0.55133333333333334</v>
      </c>
      <c r="O535" s="17"/>
      <c r="P535" s="4"/>
      <c r="Q535" s="101">
        <f t="shared" si="342"/>
        <v>0</v>
      </c>
      <c r="R535" s="101"/>
      <c r="S535" s="101"/>
      <c r="T535" s="101"/>
    </row>
    <row r="536" spans="1:20" ht="15.75" x14ac:dyDescent="0.25">
      <c r="A536" s="1">
        <v>2028</v>
      </c>
      <c r="B536" s="1">
        <v>2</v>
      </c>
      <c r="C536" s="3">
        <v>46844</v>
      </c>
      <c r="D536" s="3">
        <v>46934</v>
      </c>
      <c r="E536" s="25">
        <v>0</v>
      </c>
      <c r="F536" s="21"/>
      <c r="G536" s="21">
        <f t="shared" si="350"/>
        <v>97000</v>
      </c>
      <c r="H536" s="21">
        <f t="shared" si="351"/>
        <v>0</v>
      </c>
      <c r="I536" s="28">
        <f t="shared" ref="I536:I537" si="358">H536/G536</f>
        <v>0</v>
      </c>
      <c r="J536" s="13">
        <v>0</v>
      </c>
      <c r="K536" s="5"/>
      <c r="L536" s="5">
        <f t="shared" si="357"/>
        <v>3000</v>
      </c>
      <c r="M536" s="5">
        <f t="shared" si="352"/>
        <v>1654</v>
      </c>
      <c r="N536" s="19">
        <f t="shared" si="353"/>
        <v>0.55133333333333334</v>
      </c>
      <c r="O536" s="17"/>
      <c r="P536" s="4"/>
      <c r="Q536" s="101">
        <f t="shared" si="342"/>
        <v>0</v>
      </c>
      <c r="R536" s="101"/>
      <c r="S536" s="101"/>
      <c r="T536" s="101"/>
    </row>
    <row r="537" spans="1:20" ht="15.75" x14ac:dyDescent="0.25">
      <c r="A537" s="1">
        <v>2028</v>
      </c>
      <c r="B537" s="1">
        <v>3</v>
      </c>
      <c r="C537" s="3">
        <v>46935</v>
      </c>
      <c r="D537" s="3">
        <v>47026</v>
      </c>
      <c r="E537" s="25">
        <v>0</v>
      </c>
      <c r="F537" s="21"/>
      <c r="G537" s="21">
        <f t="shared" si="350"/>
        <v>97000</v>
      </c>
      <c r="H537" s="21">
        <f>SUM(H536+F537)</f>
        <v>0</v>
      </c>
      <c r="I537" s="28">
        <f t="shared" si="358"/>
        <v>0</v>
      </c>
      <c r="J537" s="13">
        <v>0</v>
      </c>
      <c r="K537" s="18"/>
      <c r="L537" s="18">
        <f t="shared" si="357"/>
        <v>3000</v>
      </c>
      <c r="M537" s="18">
        <f t="shared" si="352"/>
        <v>1654</v>
      </c>
      <c r="N537" s="19">
        <f t="shared" si="353"/>
        <v>0.55133333333333334</v>
      </c>
      <c r="O537" s="17"/>
      <c r="P537" s="4"/>
      <c r="Q537" s="101">
        <f t="shared" si="342"/>
        <v>0</v>
      </c>
      <c r="R537" s="101"/>
      <c r="S537" s="101"/>
      <c r="T537" s="101"/>
    </row>
    <row r="538" spans="1:20" ht="15.75" thickBot="1" x14ac:dyDescent="0.3">
      <c r="A538" s="40" t="s">
        <v>12</v>
      </c>
      <c r="B538" s="40"/>
      <c r="C538" s="40"/>
      <c r="D538" s="41"/>
      <c r="E538" s="42">
        <v>97000</v>
      </c>
      <c r="F538" s="38">
        <f>SUM(F514:F537)</f>
        <v>0</v>
      </c>
      <c r="G538" s="38">
        <f>G537</f>
        <v>97000</v>
      </c>
      <c r="H538" s="39">
        <f>H537</f>
        <v>0</v>
      </c>
      <c r="I538" s="49">
        <f>H538/G538</f>
        <v>0</v>
      </c>
      <c r="J538" s="43">
        <v>3000</v>
      </c>
      <c r="K538" s="50">
        <f>SUM(K514:K537)</f>
        <v>1654</v>
      </c>
      <c r="L538" s="44">
        <f>L537</f>
        <v>3000</v>
      </c>
      <c r="M538" s="45">
        <f>M537</f>
        <v>1654</v>
      </c>
      <c r="N538" s="46">
        <f>M538/L538</f>
        <v>0.55133333333333334</v>
      </c>
      <c r="O538" s="47">
        <f>SUM(O514:O537)</f>
        <v>1</v>
      </c>
      <c r="P538" s="47">
        <f>SUM(P514:P537)</f>
        <v>0</v>
      </c>
      <c r="Q538" s="101">
        <f t="shared" si="342"/>
        <v>1</v>
      </c>
      <c r="R538" s="101">
        <f t="shared" ref="R538" si="359">P538</f>
        <v>0</v>
      </c>
      <c r="S538" s="101">
        <f>SUM(S514:S537)</f>
        <v>2775</v>
      </c>
      <c r="T538" s="101">
        <f>SUM(T514:T537)</f>
        <v>0</v>
      </c>
    </row>
    <row r="539" spans="1:20" ht="15.75" thickTop="1" x14ac:dyDescent="0.25"/>
  </sheetData>
  <mergeCells count="90">
    <mergeCell ref="A92:D92"/>
    <mergeCell ref="E92:I92"/>
    <mergeCell ref="J92:N92"/>
    <mergeCell ref="Q92:T92"/>
    <mergeCell ref="A31:T31"/>
    <mergeCell ref="A32:D32"/>
    <mergeCell ref="E32:I32"/>
    <mergeCell ref="J32:N32"/>
    <mergeCell ref="Q32:T32"/>
    <mergeCell ref="A61:T61"/>
    <mergeCell ref="A62:D62"/>
    <mergeCell ref="E62:I62"/>
    <mergeCell ref="J62:N62"/>
    <mergeCell ref="Q62:T62"/>
    <mergeCell ref="A91:T91"/>
    <mergeCell ref="A2:D2"/>
    <mergeCell ref="E2:I2"/>
    <mergeCell ref="J2:N2"/>
    <mergeCell ref="Q2:T2"/>
    <mergeCell ref="A1:T1"/>
    <mergeCell ref="A121:T121"/>
    <mergeCell ref="A122:D122"/>
    <mergeCell ref="E122:I122"/>
    <mergeCell ref="J122:N122"/>
    <mergeCell ref="Q122:T122"/>
    <mergeCell ref="A151:T151"/>
    <mergeCell ref="A152:D152"/>
    <mergeCell ref="E152:I152"/>
    <mergeCell ref="J152:N152"/>
    <mergeCell ref="Q152:T152"/>
    <mergeCell ref="A181:T181"/>
    <mergeCell ref="A182:D182"/>
    <mergeCell ref="E182:I182"/>
    <mergeCell ref="J182:N182"/>
    <mergeCell ref="Q182:T182"/>
    <mergeCell ref="A211:T211"/>
    <mergeCell ref="A212:D212"/>
    <mergeCell ref="E212:I212"/>
    <mergeCell ref="J212:N212"/>
    <mergeCell ref="Q212:T212"/>
    <mergeCell ref="A241:T241"/>
    <mergeCell ref="A242:D242"/>
    <mergeCell ref="E242:I242"/>
    <mergeCell ref="J242:N242"/>
    <mergeCell ref="Q242:T242"/>
    <mergeCell ref="A271:T271"/>
    <mergeCell ref="A272:D272"/>
    <mergeCell ref="E272:I272"/>
    <mergeCell ref="J272:N272"/>
    <mergeCell ref="Q272:T272"/>
    <mergeCell ref="A301:T301"/>
    <mergeCell ref="A302:D302"/>
    <mergeCell ref="E302:I302"/>
    <mergeCell ref="J302:N302"/>
    <mergeCell ref="Q302:T302"/>
    <mergeCell ref="A331:T331"/>
    <mergeCell ref="A332:D332"/>
    <mergeCell ref="E332:I332"/>
    <mergeCell ref="J332:N332"/>
    <mergeCell ref="Q332:T332"/>
    <mergeCell ref="A361:T361"/>
    <mergeCell ref="A362:D362"/>
    <mergeCell ref="E362:I362"/>
    <mergeCell ref="J362:N362"/>
    <mergeCell ref="Q362:T362"/>
    <mergeCell ref="A391:T391"/>
    <mergeCell ref="A392:D392"/>
    <mergeCell ref="E392:I392"/>
    <mergeCell ref="J392:N392"/>
    <mergeCell ref="Q392:T392"/>
    <mergeCell ref="A421:T421"/>
    <mergeCell ref="A422:D422"/>
    <mergeCell ref="E422:I422"/>
    <mergeCell ref="J422:N422"/>
    <mergeCell ref="Q422:T422"/>
    <mergeCell ref="A451:T451"/>
    <mergeCell ref="A452:D452"/>
    <mergeCell ref="E452:I452"/>
    <mergeCell ref="J452:N452"/>
    <mergeCell ref="Q452:T452"/>
    <mergeCell ref="A481:T481"/>
    <mergeCell ref="A482:D482"/>
    <mergeCell ref="E482:I482"/>
    <mergeCell ref="J482:N482"/>
    <mergeCell ref="Q482:T482"/>
    <mergeCell ref="A511:T511"/>
    <mergeCell ref="A512:D512"/>
    <mergeCell ref="E512:I512"/>
    <mergeCell ref="J512:N512"/>
    <mergeCell ref="Q512:T51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83404-6166-41BB-BC37-01FA131DBFB9}">
  <dimension ref="A1:AC239"/>
  <sheetViews>
    <sheetView zoomScale="80" zoomScaleNormal="80" workbookViewId="0">
      <selection activeCell="J21" sqref="J21"/>
    </sheetView>
  </sheetViews>
  <sheetFormatPr defaultRowHeight="15" x14ac:dyDescent="0.25"/>
  <cols>
    <col min="3" max="3" width="11.7109375" bestFit="1" customWidth="1"/>
    <col min="4" max="4" width="13.140625" bestFit="1" customWidth="1"/>
    <col min="5" max="5" width="20" bestFit="1" customWidth="1"/>
    <col min="6" max="6" width="10.5703125" bestFit="1" customWidth="1"/>
    <col min="7" max="7" width="15" bestFit="1" customWidth="1"/>
    <col min="8" max="9" width="11.85546875" customWidth="1"/>
    <col min="10" max="10" width="12.7109375" bestFit="1" customWidth="1"/>
    <col min="11" max="11" width="11.85546875" customWidth="1"/>
    <col min="12" max="12" width="13.28515625" bestFit="1" customWidth="1"/>
    <col min="13" max="14" width="11.85546875" customWidth="1"/>
    <col min="15" max="15" width="13.42578125" bestFit="1" customWidth="1"/>
    <col min="17" max="17" width="13.42578125" bestFit="1" customWidth="1"/>
    <col min="18" max="18" width="10.42578125" customWidth="1"/>
    <col min="20" max="20" width="11.5703125" bestFit="1" customWidth="1"/>
    <col min="22" max="22" width="12.28515625" bestFit="1" customWidth="1"/>
    <col min="27" max="27" width="11.85546875" customWidth="1"/>
    <col min="28" max="28" width="11.140625" customWidth="1"/>
    <col min="29" max="29" width="12.5703125" customWidth="1"/>
  </cols>
  <sheetData>
    <row r="1" spans="1:29" x14ac:dyDescent="0.25">
      <c r="A1" s="190" t="s">
        <v>131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</row>
    <row r="2" spans="1:29" ht="15.75" thickBot="1" x14ac:dyDescent="0.3">
      <c r="A2" s="200" t="s">
        <v>0</v>
      </c>
      <c r="B2" s="201"/>
      <c r="C2" s="201"/>
      <c r="D2" s="202"/>
      <c r="E2" s="203" t="s">
        <v>109</v>
      </c>
      <c r="F2" s="204"/>
      <c r="G2" s="204"/>
      <c r="H2" s="204"/>
      <c r="I2" s="204"/>
      <c r="J2" s="203" t="s">
        <v>137</v>
      </c>
      <c r="K2" s="204"/>
      <c r="L2" s="204"/>
      <c r="M2" s="204"/>
      <c r="N2" s="204"/>
      <c r="O2" s="205" t="s">
        <v>116</v>
      </c>
      <c r="P2" s="192"/>
      <c r="Q2" s="192"/>
      <c r="R2" s="192"/>
      <c r="S2" s="193"/>
      <c r="T2" s="186" t="s">
        <v>117</v>
      </c>
      <c r="U2" s="187"/>
      <c r="V2" s="187"/>
      <c r="W2" s="187"/>
      <c r="X2" s="188"/>
      <c r="Y2" s="206" t="s">
        <v>134</v>
      </c>
      <c r="Z2" s="207"/>
      <c r="AA2" s="179" t="s">
        <v>146</v>
      </c>
      <c r="AB2" s="179"/>
      <c r="AC2" s="179"/>
    </row>
    <row r="3" spans="1:29" ht="75.75" thickTop="1" x14ac:dyDescent="0.25">
      <c r="A3" s="9" t="s">
        <v>1</v>
      </c>
      <c r="B3" s="9" t="s">
        <v>2</v>
      </c>
      <c r="C3" s="9" t="s">
        <v>3</v>
      </c>
      <c r="D3" s="11" t="s">
        <v>9</v>
      </c>
      <c r="E3" s="29" t="s">
        <v>4</v>
      </c>
      <c r="F3" s="23" t="s">
        <v>6</v>
      </c>
      <c r="G3" s="23" t="s">
        <v>5</v>
      </c>
      <c r="H3" s="23" t="s">
        <v>7</v>
      </c>
      <c r="I3" s="26" t="s">
        <v>8</v>
      </c>
      <c r="J3" s="29" t="s">
        <v>4</v>
      </c>
      <c r="K3" s="30" t="s">
        <v>6</v>
      </c>
      <c r="L3" s="30" t="s">
        <v>5</v>
      </c>
      <c r="M3" s="30" t="s">
        <v>7</v>
      </c>
      <c r="N3" s="31" t="s">
        <v>8</v>
      </c>
      <c r="O3" s="29" t="s">
        <v>4</v>
      </c>
      <c r="P3" s="23" t="s">
        <v>6</v>
      </c>
      <c r="Q3" s="23" t="s">
        <v>5</v>
      </c>
      <c r="R3" s="23" t="s">
        <v>7</v>
      </c>
      <c r="S3" s="26" t="s">
        <v>8</v>
      </c>
      <c r="T3" s="29" t="s">
        <v>4</v>
      </c>
      <c r="U3" s="30" t="s">
        <v>6</v>
      </c>
      <c r="V3" s="30" t="s">
        <v>5</v>
      </c>
      <c r="W3" s="30" t="s">
        <v>7</v>
      </c>
      <c r="X3" s="31" t="s">
        <v>8</v>
      </c>
      <c r="Y3" s="113" t="s">
        <v>132</v>
      </c>
      <c r="Z3" s="113" t="s">
        <v>133</v>
      </c>
      <c r="AA3" s="113" t="s">
        <v>145</v>
      </c>
      <c r="AB3" s="113" t="s">
        <v>147</v>
      </c>
      <c r="AC3" s="113" t="s">
        <v>148</v>
      </c>
    </row>
    <row r="4" spans="1:29" ht="15.75" x14ac:dyDescent="0.25">
      <c r="A4" s="68">
        <v>2022</v>
      </c>
      <c r="B4" s="68">
        <v>4</v>
      </c>
      <c r="C4" s="69">
        <v>44835</v>
      </c>
      <c r="D4" s="69">
        <v>44926</v>
      </c>
      <c r="E4" s="70"/>
      <c r="F4" s="70"/>
      <c r="G4" s="70"/>
      <c r="H4" s="70"/>
      <c r="I4" s="71"/>
      <c r="J4" s="70"/>
      <c r="K4" s="70"/>
      <c r="L4" s="70"/>
      <c r="M4" s="70"/>
      <c r="N4" s="71"/>
      <c r="O4" s="70"/>
      <c r="P4" s="70"/>
      <c r="Q4" s="70"/>
      <c r="R4" s="70"/>
      <c r="S4" s="71"/>
      <c r="T4" s="70"/>
      <c r="U4" s="70"/>
      <c r="V4" s="70"/>
      <c r="W4" s="70"/>
      <c r="X4" s="71"/>
      <c r="Y4" s="73"/>
      <c r="Z4" s="102"/>
      <c r="AA4" s="73"/>
      <c r="AB4" s="102"/>
      <c r="AC4" s="102"/>
    </row>
    <row r="5" spans="1:29" ht="15.75" x14ac:dyDescent="0.25">
      <c r="A5" s="68">
        <v>2023</v>
      </c>
      <c r="B5" s="68">
        <v>1</v>
      </c>
      <c r="C5" s="69">
        <v>44927</v>
      </c>
      <c r="D5" s="69">
        <v>45016</v>
      </c>
      <c r="E5" s="70"/>
      <c r="F5" s="70"/>
      <c r="G5" s="70"/>
      <c r="H5" s="70"/>
      <c r="I5" s="71"/>
      <c r="J5" s="70"/>
      <c r="K5" s="70"/>
      <c r="L5" s="70"/>
      <c r="M5" s="70"/>
      <c r="N5" s="71"/>
      <c r="O5" s="70"/>
      <c r="P5" s="70"/>
      <c r="Q5" s="70"/>
      <c r="R5" s="70"/>
      <c r="S5" s="71"/>
      <c r="T5" s="70"/>
      <c r="U5" s="70"/>
      <c r="V5" s="70"/>
      <c r="W5" s="70"/>
      <c r="X5" s="71"/>
      <c r="Y5" s="73"/>
      <c r="Z5" s="102"/>
      <c r="AA5" s="73"/>
      <c r="AB5" s="102"/>
      <c r="AC5" s="102"/>
    </row>
    <row r="6" spans="1:29" ht="15.75" x14ac:dyDescent="0.25">
      <c r="A6" s="115">
        <v>2023</v>
      </c>
      <c r="B6" s="115">
        <v>2</v>
      </c>
      <c r="C6" s="116">
        <v>45017</v>
      </c>
      <c r="D6" s="116">
        <v>45107</v>
      </c>
      <c r="E6" s="126">
        <v>0</v>
      </c>
      <c r="F6" s="118">
        <v>0</v>
      </c>
      <c r="G6" s="118">
        <f>E6</f>
        <v>0</v>
      </c>
      <c r="H6" s="118">
        <f>SUM(F6+0)</f>
        <v>0</v>
      </c>
      <c r="I6" s="127"/>
      <c r="J6" s="128">
        <v>0</v>
      </c>
      <c r="K6" s="129">
        <v>0</v>
      </c>
      <c r="L6" s="130">
        <f>J6</f>
        <v>0</v>
      </c>
      <c r="M6" s="129">
        <f>SUM(K6+0)</f>
        <v>0</v>
      </c>
      <c r="N6" s="131">
        <v>0</v>
      </c>
      <c r="O6" s="126">
        <v>0</v>
      </c>
      <c r="P6" s="118">
        <v>0</v>
      </c>
      <c r="Q6" s="118">
        <f>O6</f>
        <v>0</v>
      </c>
      <c r="R6" s="118">
        <f>SUM(P6+0)</f>
        <v>0</v>
      </c>
      <c r="S6" s="127"/>
      <c r="T6" s="128">
        <v>0</v>
      </c>
      <c r="U6" s="129">
        <v>0</v>
      </c>
      <c r="V6" s="130">
        <f>T6</f>
        <v>0</v>
      </c>
      <c r="W6" s="129">
        <f>SUM(U6+0)</f>
        <v>0</v>
      </c>
      <c r="X6" s="131">
        <v>0</v>
      </c>
      <c r="Y6" s="133"/>
      <c r="Z6" s="114"/>
      <c r="AA6" s="133"/>
      <c r="AB6" s="114"/>
      <c r="AC6" s="114"/>
    </row>
    <row r="7" spans="1:29" ht="15.75" x14ac:dyDescent="0.25">
      <c r="A7" s="68">
        <v>2023</v>
      </c>
      <c r="B7" s="68">
        <v>3</v>
      </c>
      <c r="C7" s="69">
        <v>45108</v>
      </c>
      <c r="D7" s="69">
        <v>45199</v>
      </c>
      <c r="E7" s="79">
        <v>0</v>
      </c>
      <c r="F7" s="80"/>
      <c r="G7" s="80">
        <f t="shared" ref="G7:G8" si="0">G6+E7</f>
        <v>0</v>
      </c>
      <c r="H7" s="80">
        <f t="shared" ref="H7:H11" si="1">SUM(H6+F7)</f>
        <v>0</v>
      </c>
      <c r="I7" s="81">
        <v>0</v>
      </c>
      <c r="J7" s="82"/>
      <c r="K7" s="83"/>
      <c r="L7" s="83">
        <f>L6+J7</f>
        <v>0</v>
      </c>
      <c r="M7" s="83">
        <f>SUM(M6+K7)</f>
        <v>0</v>
      </c>
      <c r="N7" s="158">
        <v>0</v>
      </c>
      <c r="O7" s="79"/>
      <c r="P7" s="80"/>
      <c r="Q7" s="80">
        <f t="shared" ref="Q7:Q8" si="2">Q6+O7</f>
        <v>0</v>
      </c>
      <c r="R7" s="80">
        <f t="shared" ref="R7:R11" si="3">SUM(R6+P7)</f>
        <v>0</v>
      </c>
      <c r="S7" s="81">
        <v>0</v>
      </c>
      <c r="T7" s="82"/>
      <c r="U7" s="83"/>
      <c r="V7" s="83">
        <f>V6+T7</f>
        <v>0</v>
      </c>
      <c r="W7" s="83">
        <f>SUM(W6+U7)</f>
        <v>0</v>
      </c>
      <c r="X7" s="158">
        <v>0</v>
      </c>
      <c r="Y7" s="159">
        <v>0</v>
      </c>
      <c r="Z7" s="72"/>
      <c r="AA7" s="72"/>
      <c r="AB7" s="102"/>
      <c r="AC7" s="102"/>
    </row>
    <row r="8" spans="1:29" ht="15.75" x14ac:dyDescent="0.25">
      <c r="A8" s="68">
        <v>2023</v>
      </c>
      <c r="B8" s="68">
        <v>4</v>
      </c>
      <c r="C8" s="69">
        <v>45200</v>
      </c>
      <c r="D8" s="69">
        <v>45291</v>
      </c>
      <c r="E8" s="79">
        <v>0</v>
      </c>
      <c r="F8" s="80"/>
      <c r="G8" s="80">
        <f t="shared" si="0"/>
        <v>0</v>
      </c>
      <c r="H8" s="80">
        <f t="shared" si="1"/>
        <v>0</v>
      </c>
      <c r="I8" s="81">
        <v>0</v>
      </c>
      <c r="J8" s="82">
        <f>$S$21/8</f>
        <v>0</v>
      </c>
      <c r="K8" s="83"/>
      <c r="L8" s="83">
        <f t="shared" ref="L8:L11" si="4">L7+J8</f>
        <v>0</v>
      </c>
      <c r="M8" s="83">
        <f t="shared" ref="M8:M10" si="5">SUM(M7+K8)</f>
        <v>0</v>
      </c>
      <c r="N8" s="158">
        <v>0</v>
      </c>
      <c r="O8" s="79"/>
      <c r="P8" s="80"/>
      <c r="Q8" s="80">
        <f t="shared" si="2"/>
        <v>0</v>
      </c>
      <c r="R8" s="80">
        <f t="shared" si="3"/>
        <v>0</v>
      </c>
      <c r="S8" s="81">
        <v>0</v>
      </c>
      <c r="T8" s="82">
        <f>$S$21/8</f>
        <v>0</v>
      </c>
      <c r="U8" s="83"/>
      <c r="V8" s="83">
        <f t="shared" ref="V8:V11" si="6">V7+T8</f>
        <v>0</v>
      </c>
      <c r="W8" s="83">
        <f t="shared" ref="W8:W10" si="7">SUM(W7+U8)</f>
        <v>0</v>
      </c>
      <c r="X8" s="158">
        <v>0</v>
      </c>
      <c r="Y8" s="159">
        <v>0</v>
      </c>
      <c r="Z8" s="72"/>
      <c r="AA8" s="72"/>
      <c r="AB8" s="102"/>
      <c r="AC8" s="102"/>
    </row>
    <row r="9" spans="1:29" ht="15.75" x14ac:dyDescent="0.25">
      <c r="A9" s="68">
        <v>2024</v>
      </c>
      <c r="B9" s="68">
        <v>1</v>
      </c>
      <c r="C9" s="69">
        <v>45292</v>
      </c>
      <c r="D9" s="69">
        <v>45382</v>
      </c>
      <c r="E9" s="79">
        <f>$E$28/11</f>
        <v>208309.09090909091</v>
      </c>
      <c r="F9" s="80">
        <v>0</v>
      </c>
      <c r="G9" s="80">
        <f>G8+E9</f>
        <v>208309.09090909091</v>
      </c>
      <c r="H9" s="80">
        <f t="shared" si="1"/>
        <v>0</v>
      </c>
      <c r="I9" s="81">
        <f t="shared" ref="I9:I24" si="8">H9/G9</f>
        <v>0</v>
      </c>
      <c r="J9" s="82">
        <f>$J$28/11</f>
        <v>23145.454545454544</v>
      </c>
      <c r="K9" s="83">
        <v>0</v>
      </c>
      <c r="L9" s="83">
        <f t="shared" si="4"/>
        <v>23145.454545454544</v>
      </c>
      <c r="M9" s="83">
        <f t="shared" si="5"/>
        <v>0</v>
      </c>
      <c r="N9" s="158">
        <f t="shared" ref="N9:N11" si="9">M9/L9</f>
        <v>0</v>
      </c>
      <c r="O9" s="79">
        <f>$O$28/11</f>
        <v>78300</v>
      </c>
      <c r="P9" s="80">
        <v>0</v>
      </c>
      <c r="Q9" s="80">
        <f>Q8+O9</f>
        <v>78300</v>
      </c>
      <c r="R9" s="80">
        <f t="shared" si="3"/>
        <v>0</v>
      </c>
      <c r="S9" s="81">
        <f t="shared" ref="S9:S24" si="10">R9/Q9</f>
        <v>0</v>
      </c>
      <c r="T9" s="82">
        <f>$T$28/11</f>
        <v>8642.2727272727279</v>
      </c>
      <c r="U9" s="83">
        <v>0</v>
      </c>
      <c r="V9" s="83">
        <f t="shared" si="6"/>
        <v>8642.2727272727279</v>
      </c>
      <c r="W9" s="83">
        <f t="shared" si="7"/>
        <v>0</v>
      </c>
      <c r="X9" s="158">
        <f t="shared" ref="X9:X11" si="11">W9/V9</f>
        <v>0</v>
      </c>
      <c r="Y9" s="159">
        <v>0</v>
      </c>
      <c r="Z9" s="72">
        <v>0</v>
      </c>
      <c r="AA9" s="72">
        <v>0</v>
      </c>
      <c r="AB9" s="102">
        <v>0</v>
      </c>
      <c r="AC9" s="102">
        <v>0</v>
      </c>
    </row>
    <row r="10" spans="1:29" ht="15.75" x14ac:dyDescent="0.25">
      <c r="A10" s="68">
        <v>2024</v>
      </c>
      <c r="B10" s="68">
        <v>2</v>
      </c>
      <c r="C10" s="69">
        <v>45383</v>
      </c>
      <c r="D10" s="69">
        <v>45473</v>
      </c>
      <c r="E10" s="79">
        <f t="shared" ref="E10:E19" si="12">$E$28/11</f>
        <v>208309.09090909091</v>
      </c>
      <c r="F10" s="80">
        <v>0</v>
      </c>
      <c r="G10" s="80">
        <f t="shared" ref="G10:G11" si="13">G9+E10</f>
        <v>416618.18181818182</v>
      </c>
      <c r="H10" s="80">
        <f t="shared" si="1"/>
        <v>0</v>
      </c>
      <c r="I10" s="81">
        <f t="shared" si="8"/>
        <v>0</v>
      </c>
      <c r="J10" s="82">
        <f t="shared" ref="J10:J19" si="14">$J$28/11</f>
        <v>23145.454545454544</v>
      </c>
      <c r="K10" s="83">
        <v>0</v>
      </c>
      <c r="L10" s="83">
        <f t="shared" si="4"/>
        <v>46290.909090909088</v>
      </c>
      <c r="M10" s="83">
        <f t="shared" si="5"/>
        <v>0</v>
      </c>
      <c r="N10" s="158">
        <f t="shared" si="9"/>
        <v>0</v>
      </c>
      <c r="O10" s="79">
        <f t="shared" ref="O10:O19" si="15">$O$28/11</f>
        <v>78300</v>
      </c>
      <c r="P10" s="80">
        <v>0</v>
      </c>
      <c r="Q10" s="80">
        <f t="shared" ref="Q10:Q11" si="16">Q9+O10</f>
        <v>156600</v>
      </c>
      <c r="R10" s="80">
        <f t="shared" si="3"/>
        <v>0</v>
      </c>
      <c r="S10" s="81">
        <f t="shared" si="10"/>
        <v>0</v>
      </c>
      <c r="T10" s="82">
        <f t="shared" ref="T10:T19" si="17">$T$28/11</f>
        <v>8642.2727272727279</v>
      </c>
      <c r="U10" s="83">
        <v>0</v>
      </c>
      <c r="V10" s="83">
        <f t="shared" si="6"/>
        <v>17284.545454545456</v>
      </c>
      <c r="W10" s="83">
        <f t="shared" si="7"/>
        <v>0</v>
      </c>
      <c r="X10" s="158">
        <f t="shared" si="11"/>
        <v>0</v>
      </c>
      <c r="Y10" s="159">
        <v>0</v>
      </c>
      <c r="Z10" s="72">
        <v>0</v>
      </c>
      <c r="AA10" s="72">
        <v>0</v>
      </c>
      <c r="AB10" s="102">
        <v>0</v>
      </c>
      <c r="AC10" s="102">
        <v>0</v>
      </c>
    </row>
    <row r="11" spans="1:29" ht="15.75" x14ac:dyDescent="0.25">
      <c r="A11" s="68">
        <v>2024</v>
      </c>
      <c r="B11" s="68">
        <v>3</v>
      </c>
      <c r="C11" s="69">
        <v>45474</v>
      </c>
      <c r="D11" s="69">
        <v>45565</v>
      </c>
      <c r="E11" s="79">
        <f t="shared" si="12"/>
        <v>208309.09090909091</v>
      </c>
      <c r="F11" s="80">
        <v>0</v>
      </c>
      <c r="G11" s="80">
        <f t="shared" si="13"/>
        <v>624927.27272727271</v>
      </c>
      <c r="H11" s="80">
        <f t="shared" si="1"/>
        <v>0</v>
      </c>
      <c r="I11" s="81">
        <f t="shared" si="8"/>
        <v>0</v>
      </c>
      <c r="J11" s="82">
        <f t="shared" si="14"/>
        <v>23145.454545454544</v>
      </c>
      <c r="K11" s="83">
        <v>0</v>
      </c>
      <c r="L11" s="83">
        <f t="shared" si="4"/>
        <v>69436.363636363632</v>
      </c>
      <c r="M11" s="83">
        <f>SUM(M10+K11)</f>
        <v>0</v>
      </c>
      <c r="N11" s="158">
        <f t="shared" si="9"/>
        <v>0</v>
      </c>
      <c r="O11" s="79">
        <f t="shared" si="15"/>
        <v>78300</v>
      </c>
      <c r="P11" s="80">
        <v>0</v>
      </c>
      <c r="Q11" s="80">
        <f t="shared" si="16"/>
        <v>234900</v>
      </c>
      <c r="R11" s="80">
        <f t="shared" si="3"/>
        <v>0</v>
      </c>
      <c r="S11" s="81">
        <f t="shared" si="10"/>
        <v>0</v>
      </c>
      <c r="T11" s="82">
        <f t="shared" si="17"/>
        <v>8642.2727272727279</v>
      </c>
      <c r="U11" s="83">
        <v>0</v>
      </c>
      <c r="V11" s="83">
        <f t="shared" si="6"/>
        <v>25926.818181818184</v>
      </c>
      <c r="W11" s="83">
        <f>SUM(W10+U11)</f>
        <v>0</v>
      </c>
      <c r="X11" s="158">
        <f t="shared" si="11"/>
        <v>0</v>
      </c>
      <c r="Y11" s="159">
        <v>0</v>
      </c>
      <c r="Z11" s="72">
        <v>0</v>
      </c>
      <c r="AA11" s="72">
        <v>0</v>
      </c>
      <c r="AB11" s="102">
        <v>0</v>
      </c>
      <c r="AC11" s="102">
        <v>0</v>
      </c>
    </row>
    <row r="12" spans="1:29" ht="15.75" x14ac:dyDescent="0.25">
      <c r="A12" s="1">
        <v>2024</v>
      </c>
      <c r="B12" s="1">
        <v>4</v>
      </c>
      <c r="C12" s="3">
        <v>45566</v>
      </c>
      <c r="D12" s="3">
        <v>45657</v>
      </c>
      <c r="E12" s="24">
        <f t="shared" si="12"/>
        <v>208309.09090909091</v>
      </c>
      <c r="F12" s="20"/>
      <c r="G12" s="20">
        <f>G11+E12</f>
        <v>833236.36363636365</v>
      </c>
      <c r="H12" s="20">
        <f>SUM(H11+F12)</f>
        <v>0</v>
      </c>
      <c r="I12" s="27">
        <f t="shared" si="8"/>
        <v>0</v>
      </c>
      <c r="J12" s="12">
        <f t="shared" si="14"/>
        <v>23145.454545454544</v>
      </c>
      <c r="K12" s="8"/>
      <c r="L12" s="8">
        <f>L11+J12</f>
        <v>92581.818181818177</v>
      </c>
      <c r="M12" s="8">
        <f>SUM(M11+K12)</f>
        <v>0</v>
      </c>
      <c r="N12" s="77">
        <f>M12/L12</f>
        <v>0</v>
      </c>
      <c r="O12" s="24">
        <f t="shared" si="15"/>
        <v>78300</v>
      </c>
      <c r="P12" s="20"/>
      <c r="Q12" s="20">
        <f>Q11+O12</f>
        <v>313200</v>
      </c>
      <c r="R12" s="20">
        <f>SUM(R11+P12)</f>
        <v>0</v>
      </c>
      <c r="S12" s="27">
        <f t="shared" si="10"/>
        <v>0</v>
      </c>
      <c r="T12" s="12">
        <f t="shared" si="17"/>
        <v>8642.2727272727279</v>
      </c>
      <c r="U12" s="8"/>
      <c r="V12" s="8">
        <f>V11+T12</f>
        <v>34569.090909090912</v>
      </c>
      <c r="W12" s="8">
        <f>SUM(W11+U12)</f>
        <v>0</v>
      </c>
      <c r="X12" s="77">
        <f>W12/V12</f>
        <v>0</v>
      </c>
      <c r="Y12" s="78">
        <v>0</v>
      </c>
      <c r="Z12" s="16"/>
      <c r="AA12" s="16"/>
      <c r="AB12" s="101"/>
      <c r="AC12" s="101"/>
    </row>
    <row r="13" spans="1:29" ht="15.75" x14ac:dyDescent="0.25">
      <c r="A13" s="1">
        <v>2025</v>
      </c>
      <c r="B13" s="1">
        <v>1</v>
      </c>
      <c r="C13" s="3">
        <v>45658</v>
      </c>
      <c r="D13" s="3">
        <v>45747</v>
      </c>
      <c r="E13" s="24">
        <f t="shared" si="12"/>
        <v>208309.09090909091</v>
      </c>
      <c r="F13" s="20"/>
      <c r="G13" s="20">
        <f t="shared" ref="G13:G27" si="18">G12+E13</f>
        <v>1041545.4545454546</v>
      </c>
      <c r="H13" s="20">
        <f t="shared" ref="H13:H26" si="19">SUM(H12+F13)</f>
        <v>0</v>
      </c>
      <c r="I13" s="27">
        <f t="shared" si="8"/>
        <v>0</v>
      </c>
      <c r="J13" s="12">
        <f t="shared" si="14"/>
        <v>23145.454545454544</v>
      </c>
      <c r="K13" s="8"/>
      <c r="L13" s="8">
        <f>L12+J13</f>
        <v>115727.27272727272</v>
      </c>
      <c r="M13" s="8">
        <f t="shared" ref="M13:M27" si="20">SUM(M12+K13)</f>
        <v>0</v>
      </c>
      <c r="N13" s="77">
        <f t="shared" ref="N13:N27" si="21">M13/L13</f>
        <v>0</v>
      </c>
      <c r="O13" s="24">
        <f t="shared" si="15"/>
        <v>78300</v>
      </c>
      <c r="P13" s="20"/>
      <c r="Q13" s="20">
        <f t="shared" ref="Q13:Q27" si="22">Q12+O13</f>
        <v>391500</v>
      </c>
      <c r="R13" s="20">
        <f t="shared" ref="R13:R26" si="23">SUM(R12+P13)</f>
        <v>0</v>
      </c>
      <c r="S13" s="27">
        <f t="shared" si="10"/>
        <v>0</v>
      </c>
      <c r="T13" s="12">
        <f t="shared" si="17"/>
        <v>8642.2727272727279</v>
      </c>
      <c r="U13" s="8"/>
      <c r="V13" s="8">
        <f>V12+T13</f>
        <v>43211.36363636364</v>
      </c>
      <c r="W13" s="8">
        <f t="shared" ref="W13:W27" si="24">SUM(W12+U13)</f>
        <v>0</v>
      </c>
      <c r="X13" s="77">
        <f t="shared" ref="X13:X27" si="25">W13/V13</f>
        <v>0</v>
      </c>
      <c r="Y13" s="78">
        <v>0</v>
      </c>
      <c r="Z13" s="16"/>
      <c r="AA13" s="16"/>
      <c r="AB13" s="101"/>
      <c r="AC13" s="101"/>
    </row>
    <row r="14" spans="1:29" ht="15.75" x14ac:dyDescent="0.25">
      <c r="A14" s="1">
        <v>2025</v>
      </c>
      <c r="B14" s="1">
        <v>2</v>
      </c>
      <c r="C14" s="3">
        <v>45748</v>
      </c>
      <c r="D14" s="3">
        <v>45838</v>
      </c>
      <c r="E14" s="24">
        <f t="shared" si="12"/>
        <v>208309.09090909091</v>
      </c>
      <c r="F14" s="20"/>
      <c r="G14" s="20">
        <f t="shared" si="18"/>
        <v>1249854.5454545454</v>
      </c>
      <c r="H14" s="20">
        <f t="shared" si="19"/>
        <v>0</v>
      </c>
      <c r="I14" s="27">
        <f t="shared" si="8"/>
        <v>0</v>
      </c>
      <c r="J14" s="12">
        <f t="shared" si="14"/>
        <v>23145.454545454544</v>
      </c>
      <c r="K14" s="8"/>
      <c r="L14" s="8">
        <f t="shared" ref="L14" si="26">L13+J14</f>
        <v>138872.72727272726</v>
      </c>
      <c r="M14" s="8">
        <f t="shared" si="20"/>
        <v>0</v>
      </c>
      <c r="N14" s="77">
        <f t="shared" si="21"/>
        <v>0</v>
      </c>
      <c r="O14" s="24">
        <f t="shared" si="15"/>
        <v>78300</v>
      </c>
      <c r="P14" s="20"/>
      <c r="Q14" s="20">
        <f t="shared" si="22"/>
        <v>469800</v>
      </c>
      <c r="R14" s="20">
        <f t="shared" si="23"/>
        <v>0</v>
      </c>
      <c r="S14" s="27">
        <f t="shared" si="10"/>
        <v>0</v>
      </c>
      <c r="T14" s="12">
        <f t="shared" si="17"/>
        <v>8642.2727272727279</v>
      </c>
      <c r="U14" s="8"/>
      <c r="V14" s="8">
        <f t="shared" ref="V14" si="27">V13+T14</f>
        <v>51853.636363636368</v>
      </c>
      <c r="W14" s="8">
        <f t="shared" si="24"/>
        <v>0</v>
      </c>
      <c r="X14" s="77">
        <f t="shared" si="25"/>
        <v>0</v>
      </c>
      <c r="Y14" s="78">
        <v>0</v>
      </c>
      <c r="Z14" s="16"/>
      <c r="AA14" s="16"/>
      <c r="AB14" s="101"/>
      <c r="AC14" s="101"/>
    </row>
    <row r="15" spans="1:29" ht="15.75" x14ac:dyDescent="0.25">
      <c r="A15" s="1">
        <v>2025</v>
      </c>
      <c r="B15" s="1">
        <v>3</v>
      </c>
      <c r="C15" s="3">
        <v>45839</v>
      </c>
      <c r="D15" s="3">
        <v>45930</v>
      </c>
      <c r="E15" s="24">
        <f t="shared" si="12"/>
        <v>208309.09090909091</v>
      </c>
      <c r="F15" s="20"/>
      <c r="G15" s="20">
        <f t="shared" si="18"/>
        <v>1458163.6363636362</v>
      </c>
      <c r="H15" s="20">
        <f t="shared" si="19"/>
        <v>0</v>
      </c>
      <c r="I15" s="27">
        <f t="shared" si="8"/>
        <v>0</v>
      </c>
      <c r="J15" s="12">
        <f t="shared" si="14"/>
        <v>23145.454545454544</v>
      </c>
      <c r="K15" s="8"/>
      <c r="L15" s="8">
        <f>L14+J15</f>
        <v>162018.18181818182</v>
      </c>
      <c r="M15" s="8">
        <f t="shared" si="20"/>
        <v>0</v>
      </c>
      <c r="N15" s="77">
        <f t="shared" si="21"/>
        <v>0</v>
      </c>
      <c r="O15" s="24">
        <f t="shared" si="15"/>
        <v>78300</v>
      </c>
      <c r="P15" s="20"/>
      <c r="Q15" s="20">
        <f t="shared" si="22"/>
        <v>548100</v>
      </c>
      <c r="R15" s="20">
        <f t="shared" si="23"/>
        <v>0</v>
      </c>
      <c r="S15" s="27">
        <f t="shared" si="10"/>
        <v>0</v>
      </c>
      <c r="T15" s="12">
        <f t="shared" si="17"/>
        <v>8642.2727272727279</v>
      </c>
      <c r="U15" s="8"/>
      <c r="V15" s="8">
        <f>V14+T15</f>
        <v>60495.909090909096</v>
      </c>
      <c r="W15" s="8">
        <f t="shared" si="24"/>
        <v>0</v>
      </c>
      <c r="X15" s="77">
        <f t="shared" si="25"/>
        <v>0</v>
      </c>
      <c r="Y15" s="78">
        <v>0</v>
      </c>
      <c r="Z15" s="16"/>
      <c r="AA15" s="16"/>
      <c r="AB15" s="101"/>
      <c r="AC15" s="101"/>
    </row>
    <row r="16" spans="1:29" ht="15.75" x14ac:dyDescent="0.25">
      <c r="A16" s="1">
        <v>2025</v>
      </c>
      <c r="B16" s="1">
        <v>4</v>
      </c>
      <c r="C16" s="3">
        <v>45931</v>
      </c>
      <c r="D16" s="3">
        <v>46022</v>
      </c>
      <c r="E16" s="24">
        <f t="shared" si="12"/>
        <v>208309.09090909091</v>
      </c>
      <c r="F16" s="20"/>
      <c r="G16" s="20">
        <f t="shared" si="18"/>
        <v>1666472.7272727271</v>
      </c>
      <c r="H16" s="20">
        <f t="shared" si="19"/>
        <v>0</v>
      </c>
      <c r="I16" s="27">
        <f t="shared" si="8"/>
        <v>0</v>
      </c>
      <c r="J16" s="12">
        <f t="shared" si="14"/>
        <v>23145.454545454544</v>
      </c>
      <c r="K16" s="8"/>
      <c r="L16" s="8">
        <f t="shared" ref="L16:L27" si="28">L15+J16</f>
        <v>185163.63636363635</v>
      </c>
      <c r="M16" s="8">
        <f t="shared" si="20"/>
        <v>0</v>
      </c>
      <c r="N16" s="77">
        <f t="shared" si="21"/>
        <v>0</v>
      </c>
      <c r="O16" s="24">
        <f t="shared" si="15"/>
        <v>78300</v>
      </c>
      <c r="P16" s="20"/>
      <c r="Q16" s="20">
        <f t="shared" si="22"/>
        <v>626400</v>
      </c>
      <c r="R16" s="20">
        <f t="shared" si="23"/>
        <v>0</v>
      </c>
      <c r="S16" s="27">
        <f t="shared" si="10"/>
        <v>0</v>
      </c>
      <c r="T16" s="12">
        <f t="shared" si="17"/>
        <v>8642.2727272727279</v>
      </c>
      <c r="U16" s="8"/>
      <c r="V16" s="8">
        <f t="shared" ref="V16:V27" si="29">V15+T16</f>
        <v>69138.181818181823</v>
      </c>
      <c r="W16" s="8">
        <f t="shared" si="24"/>
        <v>0</v>
      </c>
      <c r="X16" s="77">
        <f t="shared" si="25"/>
        <v>0</v>
      </c>
      <c r="Y16" s="78">
        <v>0</v>
      </c>
      <c r="Z16" s="16"/>
      <c r="AA16" s="16"/>
      <c r="AB16" s="101"/>
      <c r="AC16" s="101"/>
    </row>
    <row r="17" spans="1:29" ht="15.75" x14ac:dyDescent="0.25">
      <c r="A17" s="1">
        <v>2026</v>
      </c>
      <c r="B17" s="1">
        <v>1</v>
      </c>
      <c r="C17" s="3">
        <v>46023</v>
      </c>
      <c r="D17" s="3">
        <v>46112</v>
      </c>
      <c r="E17" s="24">
        <f t="shared" si="12"/>
        <v>208309.09090909091</v>
      </c>
      <c r="F17" s="20"/>
      <c r="G17" s="20">
        <f t="shared" si="18"/>
        <v>1874781.8181818179</v>
      </c>
      <c r="H17" s="20">
        <f t="shared" si="19"/>
        <v>0</v>
      </c>
      <c r="I17" s="27">
        <f t="shared" si="8"/>
        <v>0</v>
      </c>
      <c r="J17" s="12">
        <f t="shared" si="14"/>
        <v>23145.454545454544</v>
      </c>
      <c r="K17" s="8"/>
      <c r="L17" s="8">
        <f t="shared" si="28"/>
        <v>208309.09090909088</v>
      </c>
      <c r="M17" s="8">
        <f t="shared" si="20"/>
        <v>0</v>
      </c>
      <c r="N17" s="77">
        <f t="shared" si="21"/>
        <v>0</v>
      </c>
      <c r="O17" s="24">
        <f t="shared" si="15"/>
        <v>78300</v>
      </c>
      <c r="P17" s="20"/>
      <c r="Q17" s="20">
        <f t="shared" si="22"/>
        <v>704700</v>
      </c>
      <c r="R17" s="20">
        <f t="shared" si="23"/>
        <v>0</v>
      </c>
      <c r="S17" s="27">
        <f t="shared" si="10"/>
        <v>0</v>
      </c>
      <c r="T17" s="12">
        <f t="shared" si="17"/>
        <v>8642.2727272727279</v>
      </c>
      <c r="U17" s="8"/>
      <c r="V17" s="8">
        <f t="shared" si="29"/>
        <v>77780.454545454559</v>
      </c>
      <c r="W17" s="8">
        <f t="shared" si="24"/>
        <v>0</v>
      </c>
      <c r="X17" s="77">
        <f t="shared" si="25"/>
        <v>0</v>
      </c>
      <c r="Y17" s="78">
        <v>0</v>
      </c>
      <c r="Z17" s="16"/>
      <c r="AA17" s="16"/>
      <c r="AB17" s="101"/>
      <c r="AC17" s="101"/>
    </row>
    <row r="18" spans="1:29" ht="15.75" x14ac:dyDescent="0.25">
      <c r="A18" s="1">
        <v>2026</v>
      </c>
      <c r="B18" s="1">
        <v>2</v>
      </c>
      <c r="C18" s="3">
        <v>46113</v>
      </c>
      <c r="D18" s="3">
        <v>46203</v>
      </c>
      <c r="E18" s="24">
        <f t="shared" si="12"/>
        <v>208309.09090909091</v>
      </c>
      <c r="F18" s="20"/>
      <c r="G18" s="20">
        <f t="shared" si="18"/>
        <v>2083090.9090909087</v>
      </c>
      <c r="H18" s="20">
        <f t="shared" si="19"/>
        <v>0</v>
      </c>
      <c r="I18" s="27">
        <f t="shared" si="8"/>
        <v>0</v>
      </c>
      <c r="J18" s="12">
        <f t="shared" si="14"/>
        <v>23145.454545454544</v>
      </c>
      <c r="K18" s="8"/>
      <c r="L18" s="8">
        <f t="shared" si="28"/>
        <v>231454.54545454541</v>
      </c>
      <c r="M18" s="8">
        <f t="shared" si="20"/>
        <v>0</v>
      </c>
      <c r="N18" s="77">
        <f t="shared" si="21"/>
        <v>0</v>
      </c>
      <c r="O18" s="24">
        <f t="shared" si="15"/>
        <v>78300</v>
      </c>
      <c r="P18" s="20"/>
      <c r="Q18" s="20">
        <f t="shared" si="22"/>
        <v>783000</v>
      </c>
      <c r="R18" s="20">
        <f t="shared" si="23"/>
        <v>0</v>
      </c>
      <c r="S18" s="27">
        <f t="shared" si="10"/>
        <v>0</v>
      </c>
      <c r="T18" s="12">
        <f t="shared" si="17"/>
        <v>8642.2727272727279</v>
      </c>
      <c r="U18" s="8"/>
      <c r="V18" s="8">
        <f t="shared" si="29"/>
        <v>86422.727272727294</v>
      </c>
      <c r="W18" s="8">
        <f t="shared" si="24"/>
        <v>0</v>
      </c>
      <c r="X18" s="77">
        <f t="shared" si="25"/>
        <v>0</v>
      </c>
      <c r="Y18" s="78">
        <v>0</v>
      </c>
      <c r="Z18" s="16"/>
      <c r="AA18" s="16"/>
      <c r="AB18" s="101"/>
      <c r="AC18" s="101"/>
    </row>
    <row r="19" spans="1:29" ht="15.75" x14ac:dyDescent="0.25">
      <c r="A19" s="1">
        <v>2026</v>
      </c>
      <c r="B19" s="1">
        <v>3</v>
      </c>
      <c r="C19" s="3">
        <v>46204</v>
      </c>
      <c r="D19" s="3">
        <v>46295</v>
      </c>
      <c r="E19" s="24">
        <f t="shared" si="12"/>
        <v>208309.09090909091</v>
      </c>
      <c r="F19" s="21"/>
      <c r="G19" s="21">
        <f t="shared" si="18"/>
        <v>2291399.9999999995</v>
      </c>
      <c r="H19" s="21">
        <f t="shared" si="19"/>
        <v>0</v>
      </c>
      <c r="I19" s="28">
        <f t="shared" si="8"/>
        <v>0</v>
      </c>
      <c r="J19" s="12">
        <f t="shared" si="14"/>
        <v>23145.454545454544</v>
      </c>
      <c r="K19" s="5"/>
      <c r="L19" s="5">
        <f t="shared" si="28"/>
        <v>254599.99999999994</v>
      </c>
      <c r="M19" s="5">
        <f t="shared" si="20"/>
        <v>0</v>
      </c>
      <c r="N19" s="19">
        <f t="shared" si="21"/>
        <v>0</v>
      </c>
      <c r="O19" s="24">
        <f t="shared" si="15"/>
        <v>78300</v>
      </c>
      <c r="P19" s="21"/>
      <c r="Q19" s="21">
        <f t="shared" si="22"/>
        <v>861300</v>
      </c>
      <c r="R19" s="21">
        <f t="shared" si="23"/>
        <v>0</v>
      </c>
      <c r="S19" s="28">
        <f t="shared" si="10"/>
        <v>0</v>
      </c>
      <c r="T19" s="12">
        <f t="shared" si="17"/>
        <v>8642.2727272727279</v>
      </c>
      <c r="U19" s="5"/>
      <c r="V19" s="5">
        <f t="shared" si="29"/>
        <v>95065.000000000029</v>
      </c>
      <c r="W19" s="5">
        <f t="shared" si="24"/>
        <v>0</v>
      </c>
      <c r="X19" s="19">
        <f t="shared" si="25"/>
        <v>0</v>
      </c>
      <c r="Y19" s="76">
        <v>3502</v>
      </c>
      <c r="Z19" s="4"/>
      <c r="AA19" s="16"/>
      <c r="AB19" s="101"/>
      <c r="AC19" s="101"/>
    </row>
    <row r="20" spans="1:29" ht="15.75" x14ac:dyDescent="0.25">
      <c r="A20" s="1">
        <v>2026</v>
      </c>
      <c r="B20" s="1">
        <v>4</v>
      </c>
      <c r="C20" s="3">
        <v>46296</v>
      </c>
      <c r="D20" s="3">
        <v>46387</v>
      </c>
      <c r="E20" s="25">
        <v>0</v>
      </c>
      <c r="F20" s="21"/>
      <c r="G20" s="21">
        <f t="shared" si="18"/>
        <v>2291399.9999999995</v>
      </c>
      <c r="H20" s="21">
        <f t="shared" si="19"/>
        <v>0</v>
      </c>
      <c r="I20" s="28">
        <f t="shared" si="8"/>
        <v>0</v>
      </c>
      <c r="J20" s="13">
        <v>0</v>
      </c>
      <c r="K20" s="5"/>
      <c r="L20" s="5">
        <f t="shared" si="28"/>
        <v>254599.99999999994</v>
      </c>
      <c r="M20" s="5">
        <f t="shared" si="20"/>
        <v>0</v>
      </c>
      <c r="N20" s="19">
        <f t="shared" si="21"/>
        <v>0</v>
      </c>
      <c r="O20" s="25">
        <v>0</v>
      </c>
      <c r="P20" s="21"/>
      <c r="Q20" s="21">
        <f t="shared" si="22"/>
        <v>861300</v>
      </c>
      <c r="R20" s="21">
        <f t="shared" si="23"/>
        <v>0</v>
      </c>
      <c r="S20" s="28">
        <f t="shared" si="10"/>
        <v>0</v>
      </c>
      <c r="T20" s="13">
        <v>0</v>
      </c>
      <c r="U20" s="5"/>
      <c r="V20" s="5">
        <f t="shared" si="29"/>
        <v>95065.000000000029</v>
      </c>
      <c r="W20" s="5">
        <f t="shared" si="24"/>
        <v>0</v>
      </c>
      <c r="X20" s="19">
        <f t="shared" si="25"/>
        <v>0</v>
      </c>
      <c r="Y20" s="17"/>
      <c r="Z20" s="4"/>
      <c r="AA20" s="4"/>
      <c r="AB20" s="101"/>
      <c r="AC20" s="101"/>
    </row>
    <row r="21" spans="1:29" ht="15.75" x14ac:dyDescent="0.25">
      <c r="A21" s="1">
        <v>2027</v>
      </c>
      <c r="B21" s="1">
        <v>1</v>
      </c>
      <c r="C21" s="3">
        <v>46388</v>
      </c>
      <c r="D21" s="3">
        <v>46477</v>
      </c>
      <c r="E21" s="25">
        <v>0</v>
      </c>
      <c r="F21" s="21"/>
      <c r="G21" s="21">
        <f t="shared" si="18"/>
        <v>2291399.9999999995</v>
      </c>
      <c r="H21" s="21">
        <f t="shared" si="19"/>
        <v>0</v>
      </c>
      <c r="I21" s="28">
        <f t="shared" si="8"/>
        <v>0</v>
      </c>
      <c r="J21" s="13">
        <v>0</v>
      </c>
      <c r="K21" s="5"/>
      <c r="L21" s="5">
        <f t="shared" si="28"/>
        <v>254599.99999999994</v>
      </c>
      <c r="M21" s="5">
        <f t="shared" si="20"/>
        <v>0</v>
      </c>
      <c r="N21" s="19">
        <f t="shared" si="21"/>
        <v>0</v>
      </c>
      <c r="O21" s="25">
        <v>0</v>
      </c>
      <c r="P21" s="21"/>
      <c r="Q21" s="21">
        <f t="shared" si="22"/>
        <v>861300</v>
      </c>
      <c r="R21" s="21">
        <f t="shared" si="23"/>
        <v>0</v>
      </c>
      <c r="S21" s="28">
        <f t="shared" si="10"/>
        <v>0</v>
      </c>
      <c r="T21" s="13">
        <v>0</v>
      </c>
      <c r="U21" s="5"/>
      <c r="V21" s="5">
        <f t="shared" si="29"/>
        <v>95065.000000000029</v>
      </c>
      <c r="W21" s="5">
        <f t="shared" si="24"/>
        <v>0</v>
      </c>
      <c r="X21" s="19">
        <f t="shared" si="25"/>
        <v>0</v>
      </c>
      <c r="Y21" s="17"/>
      <c r="Z21" s="4"/>
      <c r="AA21" s="4"/>
      <c r="AB21" s="101"/>
      <c r="AC21" s="101"/>
    </row>
    <row r="22" spans="1:29" ht="15.75" x14ac:dyDescent="0.25">
      <c r="A22" s="1">
        <v>2027</v>
      </c>
      <c r="B22" s="1">
        <v>2</v>
      </c>
      <c r="C22" s="3">
        <v>46478</v>
      </c>
      <c r="D22" s="3">
        <v>46568</v>
      </c>
      <c r="E22" s="25">
        <v>0</v>
      </c>
      <c r="F22" s="21"/>
      <c r="G22" s="21">
        <f t="shared" si="18"/>
        <v>2291399.9999999995</v>
      </c>
      <c r="H22" s="21">
        <f t="shared" si="19"/>
        <v>0</v>
      </c>
      <c r="I22" s="28">
        <f t="shared" si="8"/>
        <v>0</v>
      </c>
      <c r="J22" s="13">
        <v>0</v>
      </c>
      <c r="K22" s="5"/>
      <c r="L22" s="5">
        <f t="shared" si="28"/>
        <v>254599.99999999994</v>
      </c>
      <c r="M22" s="5">
        <f t="shared" si="20"/>
        <v>0</v>
      </c>
      <c r="N22" s="19">
        <f t="shared" si="21"/>
        <v>0</v>
      </c>
      <c r="O22" s="25">
        <v>0</v>
      </c>
      <c r="P22" s="21"/>
      <c r="Q22" s="21">
        <f t="shared" si="22"/>
        <v>861300</v>
      </c>
      <c r="R22" s="21">
        <f t="shared" si="23"/>
        <v>0</v>
      </c>
      <c r="S22" s="28">
        <f t="shared" si="10"/>
        <v>0</v>
      </c>
      <c r="T22" s="13">
        <v>0</v>
      </c>
      <c r="U22" s="5"/>
      <c r="V22" s="5">
        <f t="shared" si="29"/>
        <v>95065.000000000029</v>
      </c>
      <c r="W22" s="5">
        <f t="shared" si="24"/>
        <v>0</v>
      </c>
      <c r="X22" s="19">
        <f t="shared" si="25"/>
        <v>0</v>
      </c>
      <c r="Y22" s="17"/>
      <c r="Z22" s="4"/>
      <c r="AA22" s="4"/>
      <c r="AB22" s="101"/>
      <c r="AC22" s="101"/>
    </row>
    <row r="23" spans="1:29" ht="15.75" x14ac:dyDescent="0.25">
      <c r="A23" s="1">
        <v>2027</v>
      </c>
      <c r="B23" s="1">
        <v>3</v>
      </c>
      <c r="C23" s="3">
        <v>46569</v>
      </c>
      <c r="D23" s="3">
        <v>46660</v>
      </c>
      <c r="E23" s="25">
        <v>0</v>
      </c>
      <c r="F23" s="21"/>
      <c r="G23" s="21">
        <f t="shared" si="18"/>
        <v>2291399.9999999995</v>
      </c>
      <c r="H23" s="21">
        <f t="shared" si="19"/>
        <v>0</v>
      </c>
      <c r="I23" s="28">
        <f t="shared" si="8"/>
        <v>0</v>
      </c>
      <c r="J23" s="13">
        <v>0</v>
      </c>
      <c r="K23" s="5"/>
      <c r="L23" s="5">
        <f t="shared" si="28"/>
        <v>254599.99999999994</v>
      </c>
      <c r="M23" s="5">
        <f t="shared" si="20"/>
        <v>0</v>
      </c>
      <c r="N23" s="19">
        <f t="shared" si="21"/>
        <v>0</v>
      </c>
      <c r="O23" s="25">
        <v>0</v>
      </c>
      <c r="P23" s="21"/>
      <c r="Q23" s="21">
        <f t="shared" si="22"/>
        <v>861300</v>
      </c>
      <c r="R23" s="21">
        <f t="shared" si="23"/>
        <v>0</v>
      </c>
      <c r="S23" s="28">
        <f t="shared" si="10"/>
        <v>0</v>
      </c>
      <c r="T23" s="13">
        <v>0</v>
      </c>
      <c r="U23" s="5"/>
      <c r="V23" s="5">
        <f t="shared" si="29"/>
        <v>95065.000000000029</v>
      </c>
      <c r="W23" s="5">
        <f t="shared" si="24"/>
        <v>0</v>
      </c>
      <c r="X23" s="19">
        <f t="shared" si="25"/>
        <v>0</v>
      </c>
      <c r="Y23" s="17"/>
      <c r="Z23" s="4"/>
      <c r="AA23" s="4"/>
      <c r="AB23" s="101"/>
      <c r="AC23" s="101"/>
    </row>
    <row r="24" spans="1:29" ht="15.75" x14ac:dyDescent="0.25">
      <c r="A24" s="1">
        <v>2027</v>
      </c>
      <c r="B24" s="1">
        <v>4</v>
      </c>
      <c r="C24" s="3">
        <v>46661</v>
      </c>
      <c r="D24" s="3">
        <v>46752</v>
      </c>
      <c r="E24" s="25">
        <v>0</v>
      </c>
      <c r="F24" s="21"/>
      <c r="G24" s="21">
        <f t="shared" si="18"/>
        <v>2291399.9999999995</v>
      </c>
      <c r="H24" s="21">
        <f t="shared" si="19"/>
        <v>0</v>
      </c>
      <c r="I24" s="28">
        <f t="shared" si="8"/>
        <v>0</v>
      </c>
      <c r="J24" s="13">
        <v>0</v>
      </c>
      <c r="K24" s="5"/>
      <c r="L24" s="5">
        <f t="shared" si="28"/>
        <v>254599.99999999994</v>
      </c>
      <c r="M24" s="5">
        <f t="shared" si="20"/>
        <v>0</v>
      </c>
      <c r="N24" s="19">
        <f t="shared" si="21"/>
        <v>0</v>
      </c>
      <c r="O24" s="25">
        <v>0</v>
      </c>
      <c r="P24" s="21"/>
      <c r="Q24" s="21">
        <f t="shared" si="22"/>
        <v>861300</v>
      </c>
      <c r="R24" s="21">
        <f t="shared" si="23"/>
        <v>0</v>
      </c>
      <c r="S24" s="28">
        <f t="shared" si="10"/>
        <v>0</v>
      </c>
      <c r="T24" s="13">
        <v>0</v>
      </c>
      <c r="U24" s="5"/>
      <c r="V24" s="5">
        <f t="shared" si="29"/>
        <v>95065.000000000029</v>
      </c>
      <c r="W24" s="5">
        <f t="shared" si="24"/>
        <v>0</v>
      </c>
      <c r="X24" s="19">
        <f t="shared" si="25"/>
        <v>0</v>
      </c>
      <c r="Y24" s="17"/>
      <c r="Z24" s="4"/>
      <c r="AA24" s="4"/>
      <c r="AB24" s="101"/>
      <c r="AC24" s="101"/>
    </row>
    <row r="25" spans="1:29" ht="15.75" x14ac:dyDescent="0.25">
      <c r="A25" s="1">
        <v>2028</v>
      </c>
      <c r="B25" s="1">
        <v>1</v>
      </c>
      <c r="C25" s="3">
        <v>46753</v>
      </c>
      <c r="D25" s="3">
        <v>46843</v>
      </c>
      <c r="E25" s="25">
        <v>0</v>
      </c>
      <c r="F25" s="21"/>
      <c r="G25" s="21">
        <f t="shared" si="18"/>
        <v>2291399.9999999995</v>
      </c>
      <c r="H25" s="21">
        <f t="shared" si="19"/>
        <v>0</v>
      </c>
      <c r="I25" s="28">
        <f>H25/G25</f>
        <v>0</v>
      </c>
      <c r="J25" s="13">
        <v>0</v>
      </c>
      <c r="K25" s="5"/>
      <c r="L25" s="5">
        <f t="shared" si="28"/>
        <v>254599.99999999994</v>
      </c>
      <c r="M25" s="5">
        <f t="shared" si="20"/>
        <v>0</v>
      </c>
      <c r="N25" s="19">
        <f t="shared" si="21"/>
        <v>0</v>
      </c>
      <c r="O25" s="25">
        <v>0</v>
      </c>
      <c r="P25" s="21"/>
      <c r="Q25" s="21">
        <f t="shared" si="22"/>
        <v>861300</v>
      </c>
      <c r="R25" s="21">
        <f t="shared" si="23"/>
        <v>0</v>
      </c>
      <c r="S25" s="28">
        <f>R25/Q25</f>
        <v>0</v>
      </c>
      <c r="T25" s="13">
        <v>0</v>
      </c>
      <c r="U25" s="5"/>
      <c r="V25" s="5">
        <f t="shared" si="29"/>
        <v>95065.000000000029</v>
      </c>
      <c r="W25" s="5">
        <f t="shared" si="24"/>
        <v>0</v>
      </c>
      <c r="X25" s="19">
        <f t="shared" si="25"/>
        <v>0</v>
      </c>
      <c r="Y25" s="17"/>
      <c r="Z25" s="4"/>
      <c r="AA25" s="4"/>
      <c r="AB25" s="101"/>
      <c r="AC25" s="101"/>
    </row>
    <row r="26" spans="1:29" ht="15.75" x14ac:dyDescent="0.25">
      <c r="A26" s="1">
        <v>2028</v>
      </c>
      <c r="B26" s="1">
        <v>2</v>
      </c>
      <c r="C26" s="3">
        <v>46844</v>
      </c>
      <c r="D26" s="3">
        <v>46934</v>
      </c>
      <c r="E26" s="25">
        <v>0</v>
      </c>
      <c r="F26" s="21"/>
      <c r="G26" s="21">
        <f t="shared" si="18"/>
        <v>2291399.9999999995</v>
      </c>
      <c r="H26" s="21">
        <f t="shared" si="19"/>
        <v>0</v>
      </c>
      <c r="I26" s="28">
        <f t="shared" ref="I26:I27" si="30">H26/G26</f>
        <v>0</v>
      </c>
      <c r="J26" s="13">
        <v>0</v>
      </c>
      <c r="K26" s="5"/>
      <c r="L26" s="5">
        <f t="shared" si="28"/>
        <v>254599.99999999994</v>
      </c>
      <c r="M26" s="5">
        <f t="shared" si="20"/>
        <v>0</v>
      </c>
      <c r="N26" s="19">
        <f t="shared" si="21"/>
        <v>0</v>
      </c>
      <c r="O26" s="25">
        <v>0</v>
      </c>
      <c r="P26" s="21"/>
      <c r="Q26" s="21">
        <f t="shared" si="22"/>
        <v>861300</v>
      </c>
      <c r="R26" s="21">
        <f t="shared" si="23"/>
        <v>0</v>
      </c>
      <c r="S26" s="28">
        <f t="shared" ref="S26:S27" si="31">R26/Q26</f>
        <v>0</v>
      </c>
      <c r="T26" s="13">
        <v>0</v>
      </c>
      <c r="U26" s="5"/>
      <c r="V26" s="5">
        <f t="shared" si="29"/>
        <v>95065.000000000029</v>
      </c>
      <c r="W26" s="5">
        <f t="shared" si="24"/>
        <v>0</v>
      </c>
      <c r="X26" s="19">
        <f t="shared" si="25"/>
        <v>0</v>
      </c>
      <c r="Y26" s="17"/>
      <c r="Z26" s="4"/>
      <c r="AA26" s="4"/>
      <c r="AB26" s="101"/>
      <c r="AC26" s="101"/>
    </row>
    <row r="27" spans="1:29" ht="15.75" x14ac:dyDescent="0.25">
      <c r="A27" s="1">
        <v>2028</v>
      </c>
      <c r="B27" s="1">
        <v>3</v>
      </c>
      <c r="C27" s="3">
        <v>46935</v>
      </c>
      <c r="D27" s="3">
        <v>47026</v>
      </c>
      <c r="E27" s="25">
        <v>0</v>
      </c>
      <c r="F27" s="21"/>
      <c r="G27" s="21">
        <f t="shared" si="18"/>
        <v>2291399.9999999995</v>
      </c>
      <c r="H27" s="21">
        <f>SUM(H26+F27)</f>
        <v>0</v>
      </c>
      <c r="I27" s="28">
        <f t="shared" si="30"/>
        <v>0</v>
      </c>
      <c r="J27" s="13">
        <v>0</v>
      </c>
      <c r="K27" s="18"/>
      <c r="L27" s="18">
        <f t="shared" si="28"/>
        <v>254599.99999999994</v>
      </c>
      <c r="M27" s="18">
        <f t="shared" si="20"/>
        <v>0</v>
      </c>
      <c r="N27" s="19">
        <f t="shared" si="21"/>
        <v>0</v>
      </c>
      <c r="O27" s="25">
        <v>0</v>
      </c>
      <c r="P27" s="21"/>
      <c r="Q27" s="21">
        <f t="shared" si="22"/>
        <v>861300</v>
      </c>
      <c r="R27" s="21">
        <f>SUM(R26+P27)</f>
        <v>0</v>
      </c>
      <c r="S27" s="28">
        <f t="shared" si="31"/>
        <v>0</v>
      </c>
      <c r="T27" s="13">
        <v>0</v>
      </c>
      <c r="U27" s="18"/>
      <c r="V27" s="18">
        <f t="shared" si="29"/>
        <v>95065.000000000029</v>
      </c>
      <c r="W27" s="18">
        <f t="shared" si="24"/>
        <v>0</v>
      </c>
      <c r="X27" s="19">
        <f t="shared" si="25"/>
        <v>0</v>
      </c>
      <c r="Y27" s="17"/>
      <c r="Z27" s="4"/>
      <c r="AA27" s="4"/>
      <c r="AB27" s="101"/>
      <c r="AC27" s="101"/>
    </row>
    <row r="28" spans="1:29" ht="15.75" thickBot="1" x14ac:dyDescent="0.3">
      <c r="A28" s="40" t="s">
        <v>12</v>
      </c>
      <c r="B28" s="40"/>
      <c r="C28" s="40"/>
      <c r="D28" s="41"/>
      <c r="E28" s="42">
        <v>2291400</v>
      </c>
      <c r="F28" s="38">
        <f>SUM(F4:F27)</f>
        <v>0</v>
      </c>
      <c r="G28" s="38">
        <f>G27</f>
        <v>2291399.9999999995</v>
      </c>
      <c r="H28" s="39">
        <f>H27</f>
        <v>0</v>
      </c>
      <c r="I28" s="49">
        <f>H28/G28</f>
        <v>0</v>
      </c>
      <c r="J28" s="43">
        <v>254600</v>
      </c>
      <c r="K28" s="50">
        <f>SUM(K4:K27)</f>
        <v>0</v>
      </c>
      <c r="L28" s="44">
        <f>L27</f>
        <v>254599.99999999994</v>
      </c>
      <c r="M28" s="45">
        <f>M27</f>
        <v>0</v>
      </c>
      <c r="N28" s="46">
        <f>M28/L28</f>
        <v>0</v>
      </c>
      <c r="O28" s="42">
        <v>861300</v>
      </c>
      <c r="P28" s="38">
        <f>SUM(P4:P27)</f>
        <v>0</v>
      </c>
      <c r="Q28" s="38">
        <f>Q27</f>
        <v>861300</v>
      </c>
      <c r="R28" s="39">
        <f>R27</f>
        <v>0</v>
      </c>
      <c r="S28" s="49">
        <f>R28/Q28</f>
        <v>0</v>
      </c>
      <c r="T28" s="43">
        <v>95065</v>
      </c>
      <c r="U28" s="50">
        <f>SUM(U4:U27)</f>
        <v>0</v>
      </c>
      <c r="V28" s="44">
        <f>V27</f>
        <v>95065.000000000029</v>
      </c>
      <c r="W28" s="45">
        <f>W27</f>
        <v>0</v>
      </c>
      <c r="X28" s="46">
        <f>W28/V28</f>
        <v>0</v>
      </c>
      <c r="Y28" s="47">
        <f>SUM(Y4:Y27)</f>
        <v>3502</v>
      </c>
      <c r="Z28" s="47">
        <f>SUM(Z4:Z27)</f>
        <v>0</v>
      </c>
      <c r="AA28" s="47">
        <f>SUM(AA4:AA27)</f>
        <v>0</v>
      </c>
      <c r="AB28" s="47">
        <f t="shared" ref="AB28:AC28" si="32">SUM(AB4:AB27)</f>
        <v>0</v>
      </c>
      <c r="AC28" s="47">
        <f t="shared" si="32"/>
        <v>0</v>
      </c>
    </row>
    <row r="29" spans="1:29" ht="15.75" thickTop="1" x14ac:dyDescent="0.25"/>
    <row r="31" spans="1:29" x14ac:dyDescent="0.25">
      <c r="A31" s="190" t="s">
        <v>136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</row>
    <row r="32" spans="1:29" ht="15.75" thickBot="1" x14ac:dyDescent="0.3">
      <c r="A32" s="200" t="s">
        <v>0</v>
      </c>
      <c r="B32" s="201"/>
      <c r="C32" s="201"/>
      <c r="D32" s="202"/>
      <c r="E32" s="203" t="s">
        <v>109</v>
      </c>
      <c r="F32" s="204"/>
      <c r="G32" s="204"/>
      <c r="H32" s="204"/>
      <c r="I32" s="204"/>
      <c r="J32" s="203" t="s">
        <v>137</v>
      </c>
      <c r="K32" s="204"/>
      <c r="L32" s="204"/>
      <c r="M32" s="204"/>
      <c r="N32" s="204"/>
      <c r="O32" s="205" t="s">
        <v>116</v>
      </c>
      <c r="P32" s="192"/>
      <c r="Q32" s="192"/>
      <c r="R32" s="192"/>
      <c r="S32" s="193"/>
      <c r="T32" s="186" t="s">
        <v>117</v>
      </c>
      <c r="U32" s="187"/>
      <c r="V32" s="187"/>
      <c r="W32" s="187"/>
      <c r="X32" s="188"/>
      <c r="Y32" s="206" t="s">
        <v>134</v>
      </c>
      <c r="Z32" s="207"/>
      <c r="AA32" s="179" t="s">
        <v>146</v>
      </c>
      <c r="AB32" s="179"/>
      <c r="AC32" s="179"/>
    </row>
    <row r="33" spans="1:29" ht="75.75" thickTop="1" x14ac:dyDescent="0.25">
      <c r="A33" s="9" t="s">
        <v>1</v>
      </c>
      <c r="B33" s="9" t="s">
        <v>2</v>
      </c>
      <c r="C33" s="9" t="s">
        <v>3</v>
      </c>
      <c r="D33" s="11" t="s">
        <v>9</v>
      </c>
      <c r="E33" s="29" t="s">
        <v>4</v>
      </c>
      <c r="F33" s="23" t="s">
        <v>6</v>
      </c>
      <c r="G33" s="23" t="s">
        <v>5</v>
      </c>
      <c r="H33" s="23" t="s">
        <v>7</v>
      </c>
      <c r="I33" s="26" t="s">
        <v>8</v>
      </c>
      <c r="J33" s="29" t="s">
        <v>4</v>
      </c>
      <c r="K33" s="30" t="s">
        <v>6</v>
      </c>
      <c r="L33" s="30" t="s">
        <v>5</v>
      </c>
      <c r="M33" s="30" t="s">
        <v>7</v>
      </c>
      <c r="N33" s="31" t="s">
        <v>8</v>
      </c>
      <c r="O33" s="29" t="s">
        <v>4</v>
      </c>
      <c r="P33" s="23" t="s">
        <v>6</v>
      </c>
      <c r="Q33" s="23" t="s">
        <v>5</v>
      </c>
      <c r="R33" s="23" t="s">
        <v>7</v>
      </c>
      <c r="S33" s="26" t="s">
        <v>8</v>
      </c>
      <c r="T33" s="29" t="s">
        <v>4</v>
      </c>
      <c r="U33" s="30" t="s">
        <v>6</v>
      </c>
      <c r="V33" s="30" t="s">
        <v>5</v>
      </c>
      <c r="W33" s="30" t="s">
        <v>7</v>
      </c>
      <c r="X33" s="31" t="s">
        <v>8</v>
      </c>
      <c r="Y33" s="113" t="s">
        <v>132</v>
      </c>
      <c r="Z33" s="113" t="s">
        <v>133</v>
      </c>
      <c r="AA33" s="113" t="s">
        <v>145</v>
      </c>
      <c r="AB33" s="113" t="s">
        <v>147</v>
      </c>
      <c r="AC33" s="113" t="s">
        <v>148</v>
      </c>
    </row>
    <row r="34" spans="1:29" ht="15.75" x14ac:dyDescent="0.25">
      <c r="A34" s="68">
        <v>2022</v>
      </c>
      <c r="B34" s="68">
        <v>4</v>
      </c>
      <c r="C34" s="69">
        <v>44835</v>
      </c>
      <c r="D34" s="69">
        <v>44926</v>
      </c>
      <c r="E34" s="70"/>
      <c r="F34" s="70"/>
      <c r="G34" s="70"/>
      <c r="H34" s="70"/>
      <c r="I34" s="71"/>
      <c r="J34" s="70"/>
      <c r="K34" s="70"/>
      <c r="L34" s="70"/>
      <c r="M34" s="70"/>
      <c r="N34" s="71"/>
      <c r="O34" s="70"/>
      <c r="P34" s="70"/>
      <c r="Q34" s="70"/>
      <c r="R34" s="70"/>
      <c r="S34" s="71"/>
      <c r="T34" s="70"/>
      <c r="U34" s="70"/>
      <c r="V34" s="70"/>
      <c r="W34" s="70"/>
      <c r="X34" s="71"/>
      <c r="Y34" s="73"/>
      <c r="Z34" s="102"/>
      <c r="AA34" s="73"/>
      <c r="AB34" s="102"/>
      <c r="AC34" s="102"/>
    </row>
    <row r="35" spans="1:29" ht="15.75" x14ac:dyDescent="0.25">
      <c r="A35" s="68">
        <v>2023</v>
      </c>
      <c r="B35" s="68">
        <v>1</v>
      </c>
      <c r="C35" s="69">
        <v>44927</v>
      </c>
      <c r="D35" s="69">
        <v>45016</v>
      </c>
      <c r="E35" s="70"/>
      <c r="F35" s="70"/>
      <c r="G35" s="70"/>
      <c r="H35" s="70"/>
      <c r="I35" s="71"/>
      <c r="J35" s="70"/>
      <c r="K35" s="70"/>
      <c r="L35" s="70"/>
      <c r="M35" s="70"/>
      <c r="N35" s="71"/>
      <c r="O35" s="70"/>
      <c r="P35" s="70"/>
      <c r="Q35" s="70"/>
      <c r="R35" s="70"/>
      <c r="S35" s="71"/>
      <c r="T35" s="70"/>
      <c r="U35" s="70"/>
      <c r="V35" s="70"/>
      <c r="W35" s="70"/>
      <c r="X35" s="71"/>
      <c r="Y35" s="73"/>
      <c r="Z35" s="102"/>
      <c r="AA35" s="73"/>
      <c r="AB35" s="102"/>
      <c r="AC35" s="102"/>
    </row>
    <row r="36" spans="1:29" ht="15.75" x14ac:dyDescent="0.25">
      <c r="A36" s="115">
        <v>2023</v>
      </c>
      <c r="B36" s="115">
        <v>2</v>
      </c>
      <c r="C36" s="116">
        <v>45017</v>
      </c>
      <c r="D36" s="116">
        <v>45107</v>
      </c>
      <c r="E36" s="126">
        <v>0</v>
      </c>
      <c r="F36" s="118">
        <v>0</v>
      </c>
      <c r="G36" s="118">
        <f>E36</f>
        <v>0</v>
      </c>
      <c r="H36" s="118">
        <f>SUM(F36+0)</f>
        <v>0</v>
      </c>
      <c r="I36" s="127"/>
      <c r="J36" s="128">
        <v>0</v>
      </c>
      <c r="K36" s="129">
        <v>0</v>
      </c>
      <c r="L36" s="130">
        <f>J36</f>
        <v>0</v>
      </c>
      <c r="M36" s="129">
        <f>SUM(K36+0)</f>
        <v>0</v>
      </c>
      <c r="N36" s="131">
        <v>0</v>
      </c>
      <c r="O36" s="126">
        <v>0</v>
      </c>
      <c r="P36" s="118">
        <v>0</v>
      </c>
      <c r="Q36" s="118">
        <f>O36</f>
        <v>0</v>
      </c>
      <c r="R36" s="118">
        <f>SUM(P36+0)</f>
        <v>0</v>
      </c>
      <c r="S36" s="127"/>
      <c r="T36" s="128">
        <v>0</v>
      </c>
      <c r="U36" s="129">
        <v>0</v>
      </c>
      <c r="V36" s="130">
        <f>T36</f>
        <v>0</v>
      </c>
      <c r="W36" s="129">
        <f>SUM(U36+0)</f>
        <v>0</v>
      </c>
      <c r="X36" s="131">
        <v>0</v>
      </c>
      <c r="Y36" s="133"/>
      <c r="Z36" s="114"/>
      <c r="AA36" s="133"/>
      <c r="AB36" s="114"/>
      <c r="AC36" s="114"/>
    </row>
    <row r="37" spans="1:29" ht="15.75" x14ac:dyDescent="0.25">
      <c r="A37" s="68">
        <v>2023</v>
      </c>
      <c r="B37" s="68">
        <v>3</v>
      </c>
      <c r="C37" s="69">
        <v>45108</v>
      </c>
      <c r="D37" s="69">
        <v>45199</v>
      </c>
      <c r="E37" s="79">
        <v>0</v>
      </c>
      <c r="F37" s="80"/>
      <c r="G37" s="80">
        <f t="shared" ref="G37:G38" si="33">G36+E37</f>
        <v>0</v>
      </c>
      <c r="H37" s="80">
        <f t="shared" ref="H37:H41" si="34">SUM(H36+F37)</f>
        <v>0</v>
      </c>
      <c r="I37" s="81">
        <v>0</v>
      </c>
      <c r="J37" s="82"/>
      <c r="K37" s="83"/>
      <c r="L37" s="83">
        <f>L36+J37</f>
        <v>0</v>
      </c>
      <c r="M37" s="83">
        <f>SUM(M36+K37)</f>
        <v>0</v>
      </c>
      <c r="N37" s="158">
        <v>0</v>
      </c>
      <c r="O37" s="79"/>
      <c r="P37" s="80"/>
      <c r="Q37" s="80">
        <f t="shared" ref="Q37:Q38" si="35">Q36+O37</f>
        <v>0</v>
      </c>
      <c r="R37" s="80">
        <f t="shared" ref="R37:R41" si="36">SUM(R36+P37)</f>
        <v>0</v>
      </c>
      <c r="S37" s="81">
        <v>0</v>
      </c>
      <c r="T37" s="82"/>
      <c r="U37" s="83"/>
      <c r="V37" s="83">
        <f>V36+T37</f>
        <v>0</v>
      </c>
      <c r="W37" s="83">
        <f>SUM(W36+U37)</f>
        <v>0</v>
      </c>
      <c r="X37" s="158">
        <v>0</v>
      </c>
      <c r="Y37" s="159">
        <v>0</v>
      </c>
      <c r="Z37" s="72"/>
      <c r="AA37" s="72"/>
      <c r="AB37" s="102"/>
      <c r="AC37" s="102"/>
    </row>
    <row r="38" spans="1:29" ht="15.75" x14ac:dyDescent="0.25">
      <c r="A38" s="68">
        <v>2023</v>
      </c>
      <c r="B38" s="68">
        <v>4</v>
      </c>
      <c r="C38" s="69">
        <v>45200</v>
      </c>
      <c r="D38" s="69">
        <v>45291</v>
      </c>
      <c r="E38" s="79">
        <v>0</v>
      </c>
      <c r="F38" s="80"/>
      <c r="G38" s="80">
        <f t="shared" si="33"/>
        <v>0</v>
      </c>
      <c r="H38" s="80">
        <f t="shared" si="34"/>
        <v>0</v>
      </c>
      <c r="I38" s="81">
        <v>0</v>
      </c>
      <c r="J38" s="82">
        <f>$S$21/8</f>
        <v>0</v>
      </c>
      <c r="K38" s="83"/>
      <c r="L38" s="83">
        <f t="shared" ref="L38:L41" si="37">L37+J38</f>
        <v>0</v>
      </c>
      <c r="M38" s="83">
        <f t="shared" ref="M38:M40" si="38">SUM(M37+K38)</f>
        <v>0</v>
      </c>
      <c r="N38" s="158">
        <v>0</v>
      </c>
      <c r="O38" s="79"/>
      <c r="P38" s="80"/>
      <c r="Q38" s="80">
        <f t="shared" si="35"/>
        <v>0</v>
      </c>
      <c r="R38" s="80">
        <f t="shared" si="36"/>
        <v>0</v>
      </c>
      <c r="S38" s="81">
        <v>0</v>
      </c>
      <c r="T38" s="82">
        <f>$S$21/8</f>
        <v>0</v>
      </c>
      <c r="U38" s="83"/>
      <c r="V38" s="83">
        <f t="shared" ref="V38:V41" si="39">V37+T38</f>
        <v>0</v>
      </c>
      <c r="W38" s="83">
        <f t="shared" ref="W38:W40" si="40">SUM(W37+U38)</f>
        <v>0</v>
      </c>
      <c r="X38" s="158">
        <v>0</v>
      </c>
      <c r="Y38" s="159">
        <v>0</v>
      </c>
      <c r="Z38" s="72"/>
      <c r="AA38" s="72"/>
      <c r="AB38" s="102"/>
      <c r="AC38" s="102"/>
    </row>
    <row r="39" spans="1:29" ht="15.75" x14ac:dyDescent="0.25">
      <c r="A39" s="68">
        <v>2024</v>
      </c>
      <c r="B39" s="68">
        <v>1</v>
      </c>
      <c r="C39" s="69">
        <v>45292</v>
      </c>
      <c r="D39" s="69">
        <v>45382</v>
      </c>
      <c r="E39" s="79">
        <f>$E$58/11</f>
        <v>3681.818181818182</v>
      </c>
      <c r="F39" s="80">
        <v>0</v>
      </c>
      <c r="G39" s="80">
        <f>G38+E39</f>
        <v>3681.818181818182</v>
      </c>
      <c r="H39" s="80">
        <f t="shared" si="34"/>
        <v>0</v>
      </c>
      <c r="I39" s="81">
        <f t="shared" ref="I39:I54" si="41">H39/G39</f>
        <v>0</v>
      </c>
      <c r="J39" s="82">
        <f>$J$58/11</f>
        <v>409.09090909090907</v>
      </c>
      <c r="K39" s="83">
        <v>0</v>
      </c>
      <c r="L39" s="83">
        <f t="shared" si="37"/>
        <v>409.09090909090907</v>
      </c>
      <c r="M39" s="83">
        <f t="shared" si="38"/>
        <v>0</v>
      </c>
      <c r="N39" s="158">
        <f t="shared" ref="N39:N41" si="42">M39/L39</f>
        <v>0</v>
      </c>
      <c r="O39" s="79">
        <f>$O$58/11</f>
        <v>12681.818181818182</v>
      </c>
      <c r="P39" s="80">
        <v>0</v>
      </c>
      <c r="Q39" s="80">
        <f>Q38+O39</f>
        <v>12681.818181818182</v>
      </c>
      <c r="R39" s="80">
        <f t="shared" si="36"/>
        <v>0</v>
      </c>
      <c r="S39" s="81">
        <f t="shared" ref="S39:S54" si="43">R39/Q39</f>
        <v>0</v>
      </c>
      <c r="T39" s="82">
        <f>$T$58/11</f>
        <v>1409.090909090909</v>
      </c>
      <c r="U39" s="83">
        <v>0</v>
      </c>
      <c r="V39" s="83">
        <f t="shared" si="39"/>
        <v>1409.090909090909</v>
      </c>
      <c r="W39" s="83">
        <f t="shared" si="40"/>
        <v>0</v>
      </c>
      <c r="X39" s="158">
        <f t="shared" ref="X39:X41" si="44">W39/V39</f>
        <v>0</v>
      </c>
      <c r="Y39" s="159">
        <v>0</v>
      </c>
      <c r="Z39" s="72">
        <v>0</v>
      </c>
      <c r="AA39" s="72">
        <v>0</v>
      </c>
      <c r="AB39" s="102">
        <v>0</v>
      </c>
      <c r="AC39" s="102">
        <v>0</v>
      </c>
    </row>
    <row r="40" spans="1:29" ht="15.75" x14ac:dyDescent="0.25">
      <c r="A40" s="68">
        <v>2024</v>
      </c>
      <c r="B40" s="68">
        <v>2</v>
      </c>
      <c r="C40" s="69">
        <v>45383</v>
      </c>
      <c r="D40" s="69">
        <v>45473</v>
      </c>
      <c r="E40" s="79">
        <f t="shared" ref="E40:E49" si="45">$E$58/11</f>
        <v>3681.818181818182</v>
      </c>
      <c r="F40" s="80">
        <v>0</v>
      </c>
      <c r="G40" s="80">
        <f t="shared" ref="G40:G41" si="46">G39+E40</f>
        <v>7363.636363636364</v>
      </c>
      <c r="H40" s="80">
        <f t="shared" si="34"/>
        <v>0</v>
      </c>
      <c r="I40" s="81">
        <f t="shared" si="41"/>
        <v>0</v>
      </c>
      <c r="J40" s="82">
        <f t="shared" ref="J40:J49" si="47">$J$58/11</f>
        <v>409.09090909090907</v>
      </c>
      <c r="K40" s="83">
        <v>0</v>
      </c>
      <c r="L40" s="83">
        <f t="shared" si="37"/>
        <v>818.18181818181813</v>
      </c>
      <c r="M40" s="83">
        <f t="shared" si="38"/>
        <v>0</v>
      </c>
      <c r="N40" s="158">
        <f t="shared" si="42"/>
        <v>0</v>
      </c>
      <c r="O40" s="79">
        <f t="shared" ref="O40:O49" si="48">$O$58/11</f>
        <v>12681.818181818182</v>
      </c>
      <c r="P40" s="80">
        <v>0</v>
      </c>
      <c r="Q40" s="80">
        <f t="shared" ref="Q40:Q41" si="49">Q39+O40</f>
        <v>25363.636363636364</v>
      </c>
      <c r="R40" s="80">
        <f t="shared" si="36"/>
        <v>0</v>
      </c>
      <c r="S40" s="81">
        <f t="shared" si="43"/>
        <v>0</v>
      </c>
      <c r="T40" s="82">
        <f t="shared" ref="T40:T49" si="50">$T$58/11</f>
        <v>1409.090909090909</v>
      </c>
      <c r="U40" s="83">
        <v>0</v>
      </c>
      <c r="V40" s="83">
        <f t="shared" si="39"/>
        <v>2818.181818181818</v>
      </c>
      <c r="W40" s="83">
        <f t="shared" si="40"/>
        <v>0</v>
      </c>
      <c r="X40" s="158">
        <f t="shared" si="44"/>
        <v>0</v>
      </c>
      <c r="Y40" s="159">
        <v>0</v>
      </c>
      <c r="Z40" s="72">
        <v>0</v>
      </c>
      <c r="AA40" s="72">
        <v>0</v>
      </c>
      <c r="AB40" s="102">
        <v>0</v>
      </c>
      <c r="AC40" s="102">
        <v>0</v>
      </c>
    </row>
    <row r="41" spans="1:29" ht="15.75" x14ac:dyDescent="0.25">
      <c r="A41" s="68">
        <v>2024</v>
      </c>
      <c r="B41" s="68">
        <v>3</v>
      </c>
      <c r="C41" s="69">
        <v>45474</v>
      </c>
      <c r="D41" s="69">
        <v>45565</v>
      </c>
      <c r="E41" s="79">
        <f t="shared" si="45"/>
        <v>3681.818181818182</v>
      </c>
      <c r="F41" s="80">
        <v>0</v>
      </c>
      <c r="G41" s="80">
        <f t="shared" si="46"/>
        <v>11045.454545454546</v>
      </c>
      <c r="H41" s="80">
        <f t="shared" si="34"/>
        <v>0</v>
      </c>
      <c r="I41" s="81">
        <f t="shared" si="41"/>
        <v>0</v>
      </c>
      <c r="J41" s="82">
        <f t="shared" si="47"/>
        <v>409.09090909090907</v>
      </c>
      <c r="K41" s="83">
        <v>0</v>
      </c>
      <c r="L41" s="83">
        <f t="shared" si="37"/>
        <v>1227.2727272727273</v>
      </c>
      <c r="M41" s="83">
        <f>SUM(M40+K41)</f>
        <v>0</v>
      </c>
      <c r="N41" s="158">
        <f t="shared" si="42"/>
        <v>0</v>
      </c>
      <c r="O41" s="79">
        <f t="shared" si="48"/>
        <v>12681.818181818182</v>
      </c>
      <c r="P41" s="80">
        <v>0</v>
      </c>
      <c r="Q41" s="80">
        <f t="shared" si="49"/>
        <v>38045.454545454544</v>
      </c>
      <c r="R41" s="80">
        <f t="shared" si="36"/>
        <v>0</v>
      </c>
      <c r="S41" s="81">
        <f t="shared" si="43"/>
        <v>0</v>
      </c>
      <c r="T41" s="82">
        <f t="shared" si="50"/>
        <v>1409.090909090909</v>
      </c>
      <c r="U41" s="83">
        <v>0</v>
      </c>
      <c r="V41" s="83">
        <f t="shared" si="39"/>
        <v>4227.272727272727</v>
      </c>
      <c r="W41" s="83">
        <f>SUM(W40+U41)</f>
        <v>0</v>
      </c>
      <c r="X41" s="158">
        <f t="shared" si="44"/>
        <v>0</v>
      </c>
      <c r="Y41" s="159">
        <v>0</v>
      </c>
      <c r="Z41" s="72">
        <v>0</v>
      </c>
      <c r="AA41" s="72">
        <v>0</v>
      </c>
      <c r="AB41" s="102">
        <v>0</v>
      </c>
      <c r="AC41" s="102">
        <v>0</v>
      </c>
    </row>
    <row r="42" spans="1:29" ht="15.75" x14ac:dyDescent="0.25">
      <c r="A42" s="1">
        <v>2024</v>
      </c>
      <c r="B42" s="1">
        <v>4</v>
      </c>
      <c r="C42" s="3">
        <v>45566</v>
      </c>
      <c r="D42" s="3">
        <v>45657</v>
      </c>
      <c r="E42" s="24">
        <f t="shared" si="45"/>
        <v>3681.818181818182</v>
      </c>
      <c r="F42" s="20"/>
      <c r="G42" s="20">
        <f>G41+E42</f>
        <v>14727.272727272728</v>
      </c>
      <c r="H42" s="20">
        <f>SUM(H41+F42)</f>
        <v>0</v>
      </c>
      <c r="I42" s="27">
        <f t="shared" si="41"/>
        <v>0</v>
      </c>
      <c r="J42" s="12">
        <f t="shared" si="47"/>
        <v>409.09090909090907</v>
      </c>
      <c r="K42" s="8"/>
      <c r="L42" s="8">
        <f>L41+J42</f>
        <v>1636.3636363636363</v>
      </c>
      <c r="M42" s="8">
        <f>SUM(M41+K42)</f>
        <v>0</v>
      </c>
      <c r="N42" s="77">
        <f>M42/L42</f>
        <v>0</v>
      </c>
      <c r="O42" s="24">
        <f t="shared" si="48"/>
        <v>12681.818181818182</v>
      </c>
      <c r="P42" s="20"/>
      <c r="Q42" s="20">
        <f>Q41+O42</f>
        <v>50727.272727272728</v>
      </c>
      <c r="R42" s="20">
        <f>SUM(R41+P42)</f>
        <v>0</v>
      </c>
      <c r="S42" s="27">
        <f t="shared" si="43"/>
        <v>0</v>
      </c>
      <c r="T42" s="12">
        <f t="shared" si="50"/>
        <v>1409.090909090909</v>
      </c>
      <c r="U42" s="8"/>
      <c r="V42" s="8">
        <f>V41+T42</f>
        <v>5636.363636363636</v>
      </c>
      <c r="W42" s="8">
        <f>SUM(W41+U42)</f>
        <v>0</v>
      </c>
      <c r="X42" s="77">
        <f>W42/V42</f>
        <v>0</v>
      </c>
      <c r="Y42" s="78">
        <v>0</v>
      </c>
      <c r="Z42" s="16"/>
      <c r="AA42" s="16"/>
      <c r="AB42" s="101"/>
      <c r="AC42" s="101"/>
    </row>
    <row r="43" spans="1:29" ht="15.75" x14ac:dyDescent="0.25">
      <c r="A43" s="1">
        <v>2025</v>
      </c>
      <c r="B43" s="1">
        <v>1</v>
      </c>
      <c r="C43" s="3">
        <v>45658</v>
      </c>
      <c r="D43" s="3">
        <v>45747</v>
      </c>
      <c r="E43" s="24">
        <f t="shared" si="45"/>
        <v>3681.818181818182</v>
      </c>
      <c r="F43" s="20"/>
      <c r="G43" s="20">
        <f t="shared" ref="G43:G57" si="51">G42+E43</f>
        <v>18409.090909090912</v>
      </c>
      <c r="H43" s="20">
        <f t="shared" ref="H43:H56" si="52">SUM(H42+F43)</f>
        <v>0</v>
      </c>
      <c r="I43" s="27">
        <f t="shared" si="41"/>
        <v>0</v>
      </c>
      <c r="J43" s="12">
        <f t="shared" si="47"/>
        <v>409.09090909090907</v>
      </c>
      <c r="K43" s="8"/>
      <c r="L43" s="8">
        <f>L42+J43</f>
        <v>2045.4545454545453</v>
      </c>
      <c r="M43" s="8">
        <f t="shared" ref="M43:M57" si="53">SUM(M42+K43)</f>
        <v>0</v>
      </c>
      <c r="N43" s="77">
        <f t="shared" ref="N43:N57" si="54">M43/L43</f>
        <v>0</v>
      </c>
      <c r="O43" s="24">
        <f t="shared" si="48"/>
        <v>12681.818181818182</v>
      </c>
      <c r="P43" s="20"/>
      <c r="Q43" s="20">
        <f t="shared" ref="Q43:Q57" si="55">Q42+O43</f>
        <v>63409.090909090912</v>
      </c>
      <c r="R43" s="20">
        <f t="shared" ref="R43:R56" si="56">SUM(R42+P43)</f>
        <v>0</v>
      </c>
      <c r="S43" s="27">
        <f t="shared" si="43"/>
        <v>0</v>
      </c>
      <c r="T43" s="12">
        <f t="shared" si="50"/>
        <v>1409.090909090909</v>
      </c>
      <c r="U43" s="8"/>
      <c r="V43" s="8">
        <f>V42+T43</f>
        <v>7045.454545454545</v>
      </c>
      <c r="W43" s="8">
        <f t="shared" ref="W43:W57" si="57">SUM(W42+U43)</f>
        <v>0</v>
      </c>
      <c r="X43" s="77">
        <f t="shared" ref="X43:X57" si="58">W43/V43</f>
        <v>0</v>
      </c>
      <c r="Y43" s="78">
        <v>0</v>
      </c>
      <c r="Z43" s="16"/>
      <c r="AA43" s="16"/>
      <c r="AB43" s="101"/>
      <c r="AC43" s="101"/>
    </row>
    <row r="44" spans="1:29" ht="15.75" x14ac:dyDescent="0.25">
      <c r="A44" s="1">
        <v>2025</v>
      </c>
      <c r="B44" s="1">
        <v>2</v>
      </c>
      <c r="C44" s="3">
        <v>45748</v>
      </c>
      <c r="D44" s="3">
        <v>45838</v>
      </c>
      <c r="E44" s="24">
        <f t="shared" si="45"/>
        <v>3681.818181818182</v>
      </c>
      <c r="F44" s="20"/>
      <c r="G44" s="20">
        <f t="shared" si="51"/>
        <v>22090.909090909096</v>
      </c>
      <c r="H44" s="20">
        <f t="shared" si="52"/>
        <v>0</v>
      </c>
      <c r="I44" s="27">
        <f t="shared" si="41"/>
        <v>0</v>
      </c>
      <c r="J44" s="12">
        <f t="shared" si="47"/>
        <v>409.09090909090907</v>
      </c>
      <c r="K44" s="8"/>
      <c r="L44" s="8">
        <f t="shared" ref="L44" si="59">L43+J44</f>
        <v>2454.5454545454545</v>
      </c>
      <c r="M44" s="8">
        <f t="shared" si="53"/>
        <v>0</v>
      </c>
      <c r="N44" s="77">
        <f t="shared" si="54"/>
        <v>0</v>
      </c>
      <c r="O44" s="24">
        <f t="shared" si="48"/>
        <v>12681.818181818182</v>
      </c>
      <c r="P44" s="20"/>
      <c r="Q44" s="20">
        <f t="shared" si="55"/>
        <v>76090.909090909088</v>
      </c>
      <c r="R44" s="20">
        <f t="shared" si="56"/>
        <v>0</v>
      </c>
      <c r="S44" s="27">
        <f t="shared" si="43"/>
        <v>0</v>
      </c>
      <c r="T44" s="12">
        <f t="shared" si="50"/>
        <v>1409.090909090909</v>
      </c>
      <c r="U44" s="8"/>
      <c r="V44" s="8">
        <f t="shared" ref="V44" si="60">V43+T44</f>
        <v>8454.545454545454</v>
      </c>
      <c r="W44" s="8">
        <f t="shared" si="57"/>
        <v>0</v>
      </c>
      <c r="X44" s="77">
        <f t="shared" si="58"/>
        <v>0</v>
      </c>
      <c r="Y44" s="78">
        <v>0</v>
      </c>
      <c r="Z44" s="16"/>
      <c r="AA44" s="16"/>
      <c r="AB44" s="101"/>
      <c r="AC44" s="101"/>
    </row>
    <row r="45" spans="1:29" ht="15.75" x14ac:dyDescent="0.25">
      <c r="A45" s="1">
        <v>2025</v>
      </c>
      <c r="B45" s="1">
        <v>3</v>
      </c>
      <c r="C45" s="3">
        <v>45839</v>
      </c>
      <c r="D45" s="3">
        <v>45930</v>
      </c>
      <c r="E45" s="24">
        <f t="shared" si="45"/>
        <v>3681.818181818182</v>
      </c>
      <c r="F45" s="20"/>
      <c r="G45" s="20">
        <f t="shared" si="51"/>
        <v>25772.727272727279</v>
      </c>
      <c r="H45" s="20">
        <f t="shared" si="52"/>
        <v>0</v>
      </c>
      <c r="I45" s="27">
        <f t="shared" si="41"/>
        <v>0</v>
      </c>
      <c r="J45" s="12">
        <f t="shared" si="47"/>
        <v>409.09090909090907</v>
      </c>
      <c r="K45" s="8"/>
      <c r="L45" s="8">
        <f>L44+J45</f>
        <v>2863.6363636363635</v>
      </c>
      <c r="M45" s="8">
        <f t="shared" si="53"/>
        <v>0</v>
      </c>
      <c r="N45" s="77">
        <f t="shared" si="54"/>
        <v>0</v>
      </c>
      <c r="O45" s="24">
        <f t="shared" si="48"/>
        <v>12681.818181818182</v>
      </c>
      <c r="P45" s="20"/>
      <c r="Q45" s="20">
        <f t="shared" si="55"/>
        <v>88772.727272727265</v>
      </c>
      <c r="R45" s="20">
        <f t="shared" si="56"/>
        <v>0</v>
      </c>
      <c r="S45" s="27">
        <f t="shared" si="43"/>
        <v>0</v>
      </c>
      <c r="T45" s="12">
        <f t="shared" si="50"/>
        <v>1409.090909090909</v>
      </c>
      <c r="U45" s="8"/>
      <c r="V45" s="8">
        <f>V44+T45</f>
        <v>9863.636363636364</v>
      </c>
      <c r="W45" s="8">
        <f t="shared" si="57"/>
        <v>0</v>
      </c>
      <c r="X45" s="77">
        <f t="shared" si="58"/>
        <v>0</v>
      </c>
      <c r="Y45" s="78">
        <v>0</v>
      </c>
      <c r="Z45" s="16"/>
      <c r="AA45" s="16"/>
      <c r="AB45" s="101"/>
      <c r="AC45" s="101"/>
    </row>
    <row r="46" spans="1:29" ht="15.75" x14ac:dyDescent="0.25">
      <c r="A46" s="1">
        <v>2025</v>
      </c>
      <c r="B46" s="1">
        <v>4</v>
      </c>
      <c r="C46" s="3">
        <v>45931</v>
      </c>
      <c r="D46" s="3">
        <v>46022</v>
      </c>
      <c r="E46" s="24">
        <f t="shared" si="45"/>
        <v>3681.818181818182</v>
      </c>
      <c r="F46" s="20"/>
      <c r="G46" s="20">
        <f t="shared" si="51"/>
        <v>29454.545454545463</v>
      </c>
      <c r="H46" s="20">
        <f t="shared" si="52"/>
        <v>0</v>
      </c>
      <c r="I46" s="27">
        <f t="shared" si="41"/>
        <v>0</v>
      </c>
      <c r="J46" s="12">
        <f t="shared" si="47"/>
        <v>409.09090909090907</v>
      </c>
      <c r="K46" s="8"/>
      <c r="L46" s="8">
        <f t="shared" ref="L46:L57" si="61">L45+J46</f>
        <v>3272.7272727272725</v>
      </c>
      <c r="M46" s="8">
        <f t="shared" si="53"/>
        <v>0</v>
      </c>
      <c r="N46" s="77">
        <f t="shared" si="54"/>
        <v>0</v>
      </c>
      <c r="O46" s="24">
        <f t="shared" si="48"/>
        <v>12681.818181818182</v>
      </c>
      <c r="P46" s="20"/>
      <c r="Q46" s="20">
        <f t="shared" si="55"/>
        <v>101454.54545454544</v>
      </c>
      <c r="R46" s="20">
        <f t="shared" si="56"/>
        <v>0</v>
      </c>
      <c r="S46" s="27">
        <f t="shared" si="43"/>
        <v>0</v>
      </c>
      <c r="T46" s="12">
        <f t="shared" si="50"/>
        <v>1409.090909090909</v>
      </c>
      <c r="U46" s="8"/>
      <c r="V46" s="8">
        <f t="shared" ref="V46:V57" si="62">V45+T46</f>
        <v>11272.727272727272</v>
      </c>
      <c r="W46" s="8">
        <f t="shared" si="57"/>
        <v>0</v>
      </c>
      <c r="X46" s="77">
        <f t="shared" si="58"/>
        <v>0</v>
      </c>
      <c r="Y46" s="78">
        <v>0</v>
      </c>
      <c r="Z46" s="16"/>
      <c r="AA46" s="16"/>
      <c r="AB46" s="101"/>
      <c r="AC46" s="101"/>
    </row>
    <row r="47" spans="1:29" ht="15.75" x14ac:dyDescent="0.25">
      <c r="A47" s="1">
        <v>2026</v>
      </c>
      <c r="B47" s="1">
        <v>1</v>
      </c>
      <c r="C47" s="3">
        <v>46023</v>
      </c>
      <c r="D47" s="3">
        <v>46112</v>
      </c>
      <c r="E47" s="24">
        <f t="shared" si="45"/>
        <v>3681.818181818182</v>
      </c>
      <c r="F47" s="20"/>
      <c r="G47" s="20">
        <f t="shared" si="51"/>
        <v>33136.363636363647</v>
      </c>
      <c r="H47" s="20">
        <f t="shared" si="52"/>
        <v>0</v>
      </c>
      <c r="I47" s="27">
        <f t="shared" si="41"/>
        <v>0</v>
      </c>
      <c r="J47" s="12">
        <f t="shared" si="47"/>
        <v>409.09090909090907</v>
      </c>
      <c r="K47" s="8"/>
      <c r="L47" s="8">
        <f t="shared" si="61"/>
        <v>3681.8181818181815</v>
      </c>
      <c r="M47" s="8">
        <f t="shared" si="53"/>
        <v>0</v>
      </c>
      <c r="N47" s="77">
        <f t="shared" si="54"/>
        <v>0</v>
      </c>
      <c r="O47" s="24">
        <f t="shared" si="48"/>
        <v>12681.818181818182</v>
      </c>
      <c r="P47" s="20"/>
      <c r="Q47" s="20">
        <f t="shared" si="55"/>
        <v>114136.36363636362</v>
      </c>
      <c r="R47" s="20">
        <f t="shared" si="56"/>
        <v>0</v>
      </c>
      <c r="S47" s="27">
        <f t="shared" si="43"/>
        <v>0</v>
      </c>
      <c r="T47" s="12">
        <f t="shared" si="50"/>
        <v>1409.090909090909</v>
      </c>
      <c r="U47" s="8"/>
      <c r="V47" s="8">
        <f t="shared" si="62"/>
        <v>12681.81818181818</v>
      </c>
      <c r="W47" s="8">
        <f t="shared" si="57"/>
        <v>0</v>
      </c>
      <c r="X47" s="77">
        <f t="shared" si="58"/>
        <v>0</v>
      </c>
      <c r="Y47" s="78">
        <v>0</v>
      </c>
      <c r="Z47" s="16"/>
      <c r="AA47" s="16"/>
      <c r="AB47" s="101"/>
      <c r="AC47" s="101"/>
    </row>
    <row r="48" spans="1:29" ht="15.75" x14ac:dyDescent="0.25">
      <c r="A48" s="1">
        <v>2026</v>
      </c>
      <c r="B48" s="1">
        <v>2</v>
      </c>
      <c r="C48" s="3">
        <v>46113</v>
      </c>
      <c r="D48" s="3">
        <v>46203</v>
      </c>
      <c r="E48" s="24">
        <f t="shared" si="45"/>
        <v>3681.818181818182</v>
      </c>
      <c r="F48" s="20"/>
      <c r="G48" s="20">
        <f t="shared" si="51"/>
        <v>36818.181818181831</v>
      </c>
      <c r="H48" s="20">
        <f t="shared" si="52"/>
        <v>0</v>
      </c>
      <c r="I48" s="27">
        <f t="shared" si="41"/>
        <v>0</v>
      </c>
      <c r="J48" s="12">
        <f t="shared" si="47"/>
        <v>409.09090909090907</v>
      </c>
      <c r="K48" s="8"/>
      <c r="L48" s="8">
        <f t="shared" si="61"/>
        <v>4090.9090909090905</v>
      </c>
      <c r="M48" s="8">
        <f t="shared" si="53"/>
        <v>0</v>
      </c>
      <c r="N48" s="77">
        <f t="shared" si="54"/>
        <v>0</v>
      </c>
      <c r="O48" s="24">
        <f t="shared" si="48"/>
        <v>12681.818181818182</v>
      </c>
      <c r="P48" s="20"/>
      <c r="Q48" s="20">
        <f t="shared" si="55"/>
        <v>126818.18181818179</v>
      </c>
      <c r="R48" s="20">
        <f t="shared" si="56"/>
        <v>0</v>
      </c>
      <c r="S48" s="27">
        <f t="shared" si="43"/>
        <v>0</v>
      </c>
      <c r="T48" s="12">
        <f t="shared" si="50"/>
        <v>1409.090909090909</v>
      </c>
      <c r="U48" s="8"/>
      <c r="V48" s="8">
        <f t="shared" si="62"/>
        <v>14090.909090909088</v>
      </c>
      <c r="W48" s="8">
        <f t="shared" si="57"/>
        <v>0</v>
      </c>
      <c r="X48" s="77">
        <f t="shared" si="58"/>
        <v>0</v>
      </c>
      <c r="Y48" s="78">
        <v>0</v>
      </c>
      <c r="Z48" s="16"/>
      <c r="AA48" s="16"/>
      <c r="AB48" s="101"/>
      <c r="AC48" s="101"/>
    </row>
    <row r="49" spans="1:29" ht="15.75" x14ac:dyDescent="0.25">
      <c r="A49" s="1">
        <v>2026</v>
      </c>
      <c r="B49" s="1">
        <v>3</v>
      </c>
      <c r="C49" s="3">
        <v>46204</v>
      </c>
      <c r="D49" s="3">
        <v>46295</v>
      </c>
      <c r="E49" s="24">
        <f t="shared" si="45"/>
        <v>3681.818181818182</v>
      </c>
      <c r="F49" s="21"/>
      <c r="G49" s="21">
        <f t="shared" si="51"/>
        <v>40500.000000000015</v>
      </c>
      <c r="H49" s="21">
        <f t="shared" si="52"/>
        <v>0</v>
      </c>
      <c r="I49" s="28">
        <f t="shared" si="41"/>
        <v>0</v>
      </c>
      <c r="J49" s="12">
        <f t="shared" si="47"/>
        <v>409.09090909090907</v>
      </c>
      <c r="K49" s="5"/>
      <c r="L49" s="5">
        <f t="shared" si="61"/>
        <v>4500</v>
      </c>
      <c r="M49" s="5">
        <f t="shared" si="53"/>
        <v>0</v>
      </c>
      <c r="N49" s="19">
        <f t="shared" si="54"/>
        <v>0</v>
      </c>
      <c r="O49" s="24">
        <f t="shared" si="48"/>
        <v>12681.818181818182</v>
      </c>
      <c r="P49" s="21"/>
      <c r="Q49" s="21">
        <f t="shared" si="55"/>
        <v>139499.99999999997</v>
      </c>
      <c r="R49" s="21">
        <f t="shared" si="56"/>
        <v>0</v>
      </c>
      <c r="S49" s="28">
        <f t="shared" si="43"/>
        <v>0</v>
      </c>
      <c r="T49" s="12">
        <f t="shared" si="50"/>
        <v>1409.090909090909</v>
      </c>
      <c r="U49" s="5"/>
      <c r="V49" s="5">
        <f t="shared" si="62"/>
        <v>15499.999999999996</v>
      </c>
      <c r="W49" s="5">
        <f t="shared" si="57"/>
        <v>0</v>
      </c>
      <c r="X49" s="19">
        <f t="shared" si="58"/>
        <v>0</v>
      </c>
      <c r="Y49" s="76">
        <v>200</v>
      </c>
      <c r="Z49" s="4"/>
      <c r="AA49" s="16"/>
      <c r="AB49" s="101"/>
      <c r="AC49" s="101"/>
    </row>
    <row r="50" spans="1:29" ht="15.75" x14ac:dyDescent="0.25">
      <c r="A50" s="1">
        <v>2026</v>
      </c>
      <c r="B50" s="1">
        <v>4</v>
      </c>
      <c r="C50" s="3">
        <v>46296</v>
      </c>
      <c r="D50" s="3">
        <v>46387</v>
      </c>
      <c r="E50" s="25">
        <v>0</v>
      </c>
      <c r="F50" s="21"/>
      <c r="G50" s="21">
        <f t="shared" si="51"/>
        <v>40500.000000000015</v>
      </c>
      <c r="H50" s="21">
        <f t="shared" si="52"/>
        <v>0</v>
      </c>
      <c r="I50" s="28">
        <f t="shared" si="41"/>
        <v>0</v>
      </c>
      <c r="J50" s="13">
        <v>0</v>
      </c>
      <c r="K50" s="5"/>
      <c r="L50" s="5">
        <f t="shared" si="61"/>
        <v>4500</v>
      </c>
      <c r="M50" s="5">
        <f t="shared" si="53"/>
        <v>0</v>
      </c>
      <c r="N50" s="19">
        <f t="shared" si="54"/>
        <v>0</v>
      </c>
      <c r="O50" s="25">
        <v>0</v>
      </c>
      <c r="P50" s="21"/>
      <c r="Q50" s="21">
        <f t="shared" si="55"/>
        <v>139499.99999999997</v>
      </c>
      <c r="R50" s="21">
        <f t="shared" si="56"/>
        <v>0</v>
      </c>
      <c r="S50" s="28">
        <f t="shared" si="43"/>
        <v>0</v>
      </c>
      <c r="T50" s="13">
        <v>0</v>
      </c>
      <c r="U50" s="5"/>
      <c r="V50" s="5">
        <f t="shared" si="62"/>
        <v>15499.999999999996</v>
      </c>
      <c r="W50" s="5">
        <f t="shared" si="57"/>
        <v>0</v>
      </c>
      <c r="X50" s="19">
        <f t="shared" si="58"/>
        <v>0</v>
      </c>
      <c r="Y50" s="17"/>
      <c r="Z50" s="4"/>
      <c r="AA50" s="4"/>
      <c r="AB50" s="101"/>
      <c r="AC50" s="101"/>
    </row>
    <row r="51" spans="1:29" ht="15.75" x14ac:dyDescent="0.25">
      <c r="A51" s="1">
        <v>2027</v>
      </c>
      <c r="B51" s="1">
        <v>1</v>
      </c>
      <c r="C51" s="3">
        <v>46388</v>
      </c>
      <c r="D51" s="3">
        <v>46477</v>
      </c>
      <c r="E51" s="25">
        <v>0</v>
      </c>
      <c r="F51" s="21"/>
      <c r="G51" s="21">
        <f t="shared" si="51"/>
        <v>40500.000000000015</v>
      </c>
      <c r="H51" s="21">
        <f t="shared" si="52"/>
        <v>0</v>
      </c>
      <c r="I51" s="28">
        <f t="shared" si="41"/>
        <v>0</v>
      </c>
      <c r="J51" s="13">
        <v>0</v>
      </c>
      <c r="K51" s="5"/>
      <c r="L51" s="5">
        <f t="shared" si="61"/>
        <v>4500</v>
      </c>
      <c r="M51" s="5">
        <f t="shared" si="53"/>
        <v>0</v>
      </c>
      <c r="N51" s="19">
        <f t="shared" si="54"/>
        <v>0</v>
      </c>
      <c r="O51" s="25">
        <v>0</v>
      </c>
      <c r="P51" s="21"/>
      <c r="Q51" s="21">
        <f t="shared" si="55"/>
        <v>139499.99999999997</v>
      </c>
      <c r="R51" s="21">
        <f t="shared" si="56"/>
        <v>0</v>
      </c>
      <c r="S51" s="28">
        <f t="shared" si="43"/>
        <v>0</v>
      </c>
      <c r="T51" s="13">
        <v>0</v>
      </c>
      <c r="U51" s="5"/>
      <c r="V51" s="5">
        <f t="shared" si="62"/>
        <v>15499.999999999996</v>
      </c>
      <c r="W51" s="5">
        <f t="shared" si="57"/>
        <v>0</v>
      </c>
      <c r="X51" s="19">
        <f t="shared" si="58"/>
        <v>0</v>
      </c>
      <c r="Y51" s="17"/>
      <c r="Z51" s="4"/>
      <c r="AA51" s="4"/>
      <c r="AB51" s="101"/>
      <c r="AC51" s="101"/>
    </row>
    <row r="52" spans="1:29" ht="15.75" x14ac:dyDescent="0.25">
      <c r="A52" s="1">
        <v>2027</v>
      </c>
      <c r="B52" s="1">
        <v>2</v>
      </c>
      <c r="C52" s="3">
        <v>46478</v>
      </c>
      <c r="D52" s="3">
        <v>46568</v>
      </c>
      <c r="E52" s="25">
        <v>0</v>
      </c>
      <c r="F52" s="21"/>
      <c r="G52" s="21">
        <f t="shared" si="51"/>
        <v>40500.000000000015</v>
      </c>
      <c r="H52" s="21">
        <f t="shared" si="52"/>
        <v>0</v>
      </c>
      <c r="I52" s="28">
        <f t="shared" si="41"/>
        <v>0</v>
      </c>
      <c r="J52" s="13">
        <v>0</v>
      </c>
      <c r="K52" s="5"/>
      <c r="L52" s="5">
        <f t="shared" si="61"/>
        <v>4500</v>
      </c>
      <c r="M52" s="5">
        <f t="shared" si="53"/>
        <v>0</v>
      </c>
      <c r="N52" s="19">
        <f t="shared" si="54"/>
        <v>0</v>
      </c>
      <c r="O52" s="25">
        <v>0</v>
      </c>
      <c r="P52" s="21"/>
      <c r="Q52" s="21">
        <f t="shared" si="55"/>
        <v>139499.99999999997</v>
      </c>
      <c r="R52" s="21">
        <f t="shared" si="56"/>
        <v>0</v>
      </c>
      <c r="S52" s="28">
        <f t="shared" si="43"/>
        <v>0</v>
      </c>
      <c r="T52" s="13">
        <v>0</v>
      </c>
      <c r="U52" s="5"/>
      <c r="V52" s="5">
        <f t="shared" si="62"/>
        <v>15499.999999999996</v>
      </c>
      <c r="W52" s="5">
        <f t="shared" si="57"/>
        <v>0</v>
      </c>
      <c r="X52" s="19">
        <f t="shared" si="58"/>
        <v>0</v>
      </c>
      <c r="Y52" s="17"/>
      <c r="Z52" s="4"/>
      <c r="AA52" s="4"/>
      <c r="AB52" s="101"/>
      <c r="AC52" s="101"/>
    </row>
    <row r="53" spans="1:29" ht="15.75" x14ac:dyDescent="0.25">
      <c r="A53" s="1">
        <v>2027</v>
      </c>
      <c r="B53" s="1">
        <v>3</v>
      </c>
      <c r="C53" s="3">
        <v>46569</v>
      </c>
      <c r="D53" s="3">
        <v>46660</v>
      </c>
      <c r="E53" s="25">
        <v>0</v>
      </c>
      <c r="F53" s="21"/>
      <c r="G53" s="21">
        <f t="shared" si="51"/>
        <v>40500.000000000015</v>
      </c>
      <c r="H53" s="21">
        <f t="shared" si="52"/>
        <v>0</v>
      </c>
      <c r="I53" s="28">
        <f t="shared" si="41"/>
        <v>0</v>
      </c>
      <c r="J53" s="13">
        <v>0</v>
      </c>
      <c r="K53" s="5"/>
      <c r="L53" s="5">
        <f t="shared" si="61"/>
        <v>4500</v>
      </c>
      <c r="M53" s="5">
        <f t="shared" si="53"/>
        <v>0</v>
      </c>
      <c r="N53" s="19">
        <f t="shared" si="54"/>
        <v>0</v>
      </c>
      <c r="O53" s="25">
        <v>0</v>
      </c>
      <c r="P53" s="21"/>
      <c r="Q53" s="21">
        <f t="shared" si="55"/>
        <v>139499.99999999997</v>
      </c>
      <c r="R53" s="21">
        <f t="shared" si="56"/>
        <v>0</v>
      </c>
      <c r="S53" s="28">
        <f t="shared" si="43"/>
        <v>0</v>
      </c>
      <c r="T53" s="13">
        <v>0</v>
      </c>
      <c r="U53" s="5"/>
      <c r="V53" s="5">
        <f t="shared" si="62"/>
        <v>15499.999999999996</v>
      </c>
      <c r="W53" s="5">
        <f t="shared" si="57"/>
        <v>0</v>
      </c>
      <c r="X53" s="19">
        <f t="shared" si="58"/>
        <v>0</v>
      </c>
      <c r="Y53" s="17"/>
      <c r="Z53" s="4"/>
      <c r="AA53" s="4"/>
      <c r="AB53" s="101"/>
      <c r="AC53" s="101"/>
    </row>
    <row r="54" spans="1:29" ht="15.75" x14ac:dyDescent="0.25">
      <c r="A54" s="1">
        <v>2027</v>
      </c>
      <c r="B54" s="1">
        <v>4</v>
      </c>
      <c r="C54" s="3">
        <v>46661</v>
      </c>
      <c r="D54" s="3">
        <v>46752</v>
      </c>
      <c r="E54" s="25">
        <v>0</v>
      </c>
      <c r="F54" s="21"/>
      <c r="G54" s="21">
        <f t="shared" si="51"/>
        <v>40500.000000000015</v>
      </c>
      <c r="H54" s="21">
        <f t="shared" si="52"/>
        <v>0</v>
      </c>
      <c r="I54" s="28">
        <f t="shared" si="41"/>
        <v>0</v>
      </c>
      <c r="J54" s="13">
        <v>0</v>
      </c>
      <c r="K54" s="5"/>
      <c r="L54" s="5">
        <f t="shared" si="61"/>
        <v>4500</v>
      </c>
      <c r="M54" s="5">
        <f t="shared" si="53"/>
        <v>0</v>
      </c>
      <c r="N54" s="19">
        <f t="shared" si="54"/>
        <v>0</v>
      </c>
      <c r="O54" s="25">
        <v>0</v>
      </c>
      <c r="P54" s="21"/>
      <c r="Q54" s="21">
        <f t="shared" si="55"/>
        <v>139499.99999999997</v>
      </c>
      <c r="R54" s="21">
        <f t="shared" si="56"/>
        <v>0</v>
      </c>
      <c r="S54" s="28">
        <f t="shared" si="43"/>
        <v>0</v>
      </c>
      <c r="T54" s="13">
        <v>0</v>
      </c>
      <c r="U54" s="5"/>
      <c r="V54" s="5">
        <f t="shared" si="62"/>
        <v>15499.999999999996</v>
      </c>
      <c r="W54" s="5">
        <f t="shared" si="57"/>
        <v>0</v>
      </c>
      <c r="X54" s="19">
        <f t="shared" si="58"/>
        <v>0</v>
      </c>
      <c r="Y54" s="17"/>
      <c r="Z54" s="4"/>
      <c r="AA54" s="4"/>
      <c r="AB54" s="101"/>
      <c r="AC54" s="101"/>
    </row>
    <row r="55" spans="1:29" ht="15.75" x14ac:dyDescent="0.25">
      <c r="A55" s="1">
        <v>2028</v>
      </c>
      <c r="B55" s="1">
        <v>1</v>
      </c>
      <c r="C55" s="3">
        <v>46753</v>
      </c>
      <c r="D55" s="3">
        <v>46843</v>
      </c>
      <c r="E55" s="25">
        <v>0</v>
      </c>
      <c r="F55" s="21"/>
      <c r="G55" s="21">
        <f t="shared" si="51"/>
        <v>40500.000000000015</v>
      </c>
      <c r="H55" s="21">
        <f t="shared" si="52"/>
        <v>0</v>
      </c>
      <c r="I55" s="28">
        <f>H55/G55</f>
        <v>0</v>
      </c>
      <c r="J55" s="13">
        <v>0</v>
      </c>
      <c r="K55" s="5"/>
      <c r="L55" s="5">
        <f t="shared" si="61"/>
        <v>4500</v>
      </c>
      <c r="M55" s="5">
        <f t="shared" si="53"/>
        <v>0</v>
      </c>
      <c r="N55" s="19">
        <f t="shared" si="54"/>
        <v>0</v>
      </c>
      <c r="O55" s="25">
        <v>0</v>
      </c>
      <c r="P55" s="21"/>
      <c r="Q55" s="21">
        <f t="shared" si="55"/>
        <v>139499.99999999997</v>
      </c>
      <c r="R55" s="21">
        <f t="shared" si="56"/>
        <v>0</v>
      </c>
      <c r="S55" s="28">
        <f>R55/Q55</f>
        <v>0</v>
      </c>
      <c r="T55" s="13">
        <v>0</v>
      </c>
      <c r="U55" s="5"/>
      <c r="V55" s="5">
        <f t="shared" si="62"/>
        <v>15499.999999999996</v>
      </c>
      <c r="W55" s="5">
        <f t="shared" si="57"/>
        <v>0</v>
      </c>
      <c r="X55" s="19">
        <f t="shared" si="58"/>
        <v>0</v>
      </c>
      <c r="Y55" s="17"/>
      <c r="Z55" s="4"/>
      <c r="AA55" s="4"/>
      <c r="AB55" s="101"/>
      <c r="AC55" s="101"/>
    </row>
    <row r="56" spans="1:29" ht="15.75" x14ac:dyDescent="0.25">
      <c r="A56" s="1">
        <v>2028</v>
      </c>
      <c r="B56" s="1">
        <v>2</v>
      </c>
      <c r="C56" s="3">
        <v>46844</v>
      </c>
      <c r="D56" s="3">
        <v>46934</v>
      </c>
      <c r="E56" s="25">
        <v>0</v>
      </c>
      <c r="F56" s="21"/>
      <c r="G56" s="21">
        <f t="shared" si="51"/>
        <v>40500.000000000015</v>
      </c>
      <c r="H56" s="21">
        <f t="shared" si="52"/>
        <v>0</v>
      </c>
      <c r="I56" s="28">
        <f t="shared" ref="I56:I57" si="63">H56/G56</f>
        <v>0</v>
      </c>
      <c r="J56" s="13">
        <v>0</v>
      </c>
      <c r="K56" s="5"/>
      <c r="L56" s="5">
        <f t="shared" si="61"/>
        <v>4500</v>
      </c>
      <c r="M56" s="5">
        <f t="shared" si="53"/>
        <v>0</v>
      </c>
      <c r="N56" s="19">
        <f t="shared" si="54"/>
        <v>0</v>
      </c>
      <c r="O56" s="25">
        <v>0</v>
      </c>
      <c r="P56" s="21"/>
      <c r="Q56" s="21">
        <f t="shared" si="55"/>
        <v>139499.99999999997</v>
      </c>
      <c r="R56" s="21">
        <f t="shared" si="56"/>
        <v>0</v>
      </c>
      <c r="S56" s="28">
        <f t="shared" ref="S56:S57" si="64">R56/Q56</f>
        <v>0</v>
      </c>
      <c r="T56" s="13">
        <v>0</v>
      </c>
      <c r="U56" s="5"/>
      <c r="V56" s="5">
        <f t="shared" si="62"/>
        <v>15499.999999999996</v>
      </c>
      <c r="W56" s="5">
        <f t="shared" si="57"/>
        <v>0</v>
      </c>
      <c r="X56" s="19">
        <f t="shared" si="58"/>
        <v>0</v>
      </c>
      <c r="Y56" s="17"/>
      <c r="Z56" s="4"/>
      <c r="AA56" s="4"/>
      <c r="AB56" s="101"/>
      <c r="AC56" s="101"/>
    </row>
    <row r="57" spans="1:29" ht="15.75" x14ac:dyDescent="0.25">
      <c r="A57" s="1">
        <v>2028</v>
      </c>
      <c r="B57" s="1">
        <v>3</v>
      </c>
      <c r="C57" s="3">
        <v>46935</v>
      </c>
      <c r="D57" s="3">
        <v>47026</v>
      </c>
      <c r="E57" s="25">
        <v>0</v>
      </c>
      <c r="F57" s="21"/>
      <c r="G57" s="21">
        <f t="shared" si="51"/>
        <v>40500.000000000015</v>
      </c>
      <c r="H57" s="21">
        <f>SUM(H56+F57)</f>
        <v>0</v>
      </c>
      <c r="I57" s="28">
        <f t="shared" si="63"/>
        <v>0</v>
      </c>
      <c r="J57" s="13">
        <v>0</v>
      </c>
      <c r="K57" s="18"/>
      <c r="L57" s="18">
        <f t="shared" si="61"/>
        <v>4500</v>
      </c>
      <c r="M57" s="18">
        <f t="shared" si="53"/>
        <v>0</v>
      </c>
      <c r="N57" s="19">
        <f t="shared" si="54"/>
        <v>0</v>
      </c>
      <c r="O57" s="25">
        <v>0</v>
      </c>
      <c r="P57" s="21"/>
      <c r="Q57" s="21">
        <f t="shared" si="55"/>
        <v>139499.99999999997</v>
      </c>
      <c r="R57" s="21">
        <f>SUM(R56+P57)</f>
        <v>0</v>
      </c>
      <c r="S57" s="28">
        <f t="shared" si="64"/>
        <v>0</v>
      </c>
      <c r="T57" s="13">
        <v>0</v>
      </c>
      <c r="U57" s="18"/>
      <c r="V57" s="18">
        <f t="shared" si="62"/>
        <v>15499.999999999996</v>
      </c>
      <c r="W57" s="18">
        <f t="shared" si="57"/>
        <v>0</v>
      </c>
      <c r="X57" s="19">
        <f t="shared" si="58"/>
        <v>0</v>
      </c>
      <c r="Y57" s="17"/>
      <c r="Z57" s="4"/>
      <c r="AA57" s="4"/>
      <c r="AB57" s="101"/>
      <c r="AC57" s="101"/>
    </row>
    <row r="58" spans="1:29" ht="15.75" thickBot="1" x14ac:dyDescent="0.3">
      <c r="A58" s="40" t="s">
        <v>12</v>
      </c>
      <c r="B58" s="40"/>
      <c r="C58" s="40"/>
      <c r="D58" s="41"/>
      <c r="E58" s="42">
        <v>40500</v>
      </c>
      <c r="F58" s="38">
        <f>SUM(F34:F57)</f>
        <v>0</v>
      </c>
      <c r="G58" s="38">
        <f>G57</f>
        <v>40500.000000000015</v>
      </c>
      <c r="H58" s="39">
        <f>H57</f>
        <v>0</v>
      </c>
      <c r="I58" s="49">
        <f>H58/G58</f>
        <v>0</v>
      </c>
      <c r="J58" s="43">
        <v>4500</v>
      </c>
      <c r="K58" s="50">
        <f>SUM(K34:K57)</f>
        <v>0</v>
      </c>
      <c r="L58" s="44">
        <f>L57</f>
        <v>4500</v>
      </c>
      <c r="M58" s="45">
        <f>M57</f>
        <v>0</v>
      </c>
      <c r="N58" s="46">
        <f>M58/L58</f>
        <v>0</v>
      </c>
      <c r="O58" s="42">
        <v>139500</v>
      </c>
      <c r="P58" s="38">
        <f>SUM(P34:P57)</f>
        <v>0</v>
      </c>
      <c r="Q58" s="38">
        <f>Q57</f>
        <v>139499.99999999997</v>
      </c>
      <c r="R58" s="39">
        <f>R57</f>
        <v>0</v>
      </c>
      <c r="S58" s="49">
        <f>R58/Q58</f>
        <v>0</v>
      </c>
      <c r="T58" s="43">
        <v>15500</v>
      </c>
      <c r="U58" s="50">
        <f>SUM(U34:U57)</f>
        <v>0</v>
      </c>
      <c r="V58" s="44">
        <f>V57</f>
        <v>15499.999999999996</v>
      </c>
      <c r="W58" s="45">
        <f>W57</f>
        <v>0</v>
      </c>
      <c r="X58" s="46">
        <f>W58/V58</f>
        <v>0</v>
      </c>
      <c r="Y58" s="47">
        <f>SUM(Y34:Y57)</f>
        <v>200</v>
      </c>
      <c r="Z58" s="47">
        <f>SUM(Z34:Z57)</f>
        <v>0</v>
      </c>
      <c r="AA58" s="47">
        <f>SUM(AA34:AA57)</f>
        <v>0</v>
      </c>
      <c r="AB58" s="47">
        <f t="shared" ref="AB58:AC58" si="65">SUM(AB34:AB57)</f>
        <v>0</v>
      </c>
      <c r="AC58" s="47">
        <f t="shared" si="65"/>
        <v>0</v>
      </c>
    </row>
    <row r="59" spans="1:29" ht="15.75" thickTop="1" x14ac:dyDescent="0.25"/>
    <row r="61" spans="1:29" x14ac:dyDescent="0.25">
      <c r="A61" s="190" t="s">
        <v>138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</row>
    <row r="62" spans="1:29" ht="15.75" thickBot="1" x14ac:dyDescent="0.3">
      <c r="A62" s="200" t="s">
        <v>0</v>
      </c>
      <c r="B62" s="201"/>
      <c r="C62" s="201"/>
      <c r="D62" s="202"/>
      <c r="E62" s="203" t="s">
        <v>109</v>
      </c>
      <c r="F62" s="204"/>
      <c r="G62" s="204"/>
      <c r="H62" s="204"/>
      <c r="I62" s="204"/>
      <c r="J62" s="203" t="s">
        <v>137</v>
      </c>
      <c r="K62" s="204"/>
      <c r="L62" s="204"/>
      <c r="M62" s="204"/>
      <c r="N62" s="204"/>
      <c r="O62" s="205" t="s">
        <v>116</v>
      </c>
      <c r="P62" s="192"/>
      <c r="Q62" s="192"/>
      <c r="R62" s="192"/>
      <c r="S62" s="193"/>
      <c r="T62" s="186" t="s">
        <v>117</v>
      </c>
      <c r="U62" s="187"/>
      <c r="V62" s="187"/>
      <c r="W62" s="187"/>
      <c r="X62" s="188"/>
      <c r="Y62" s="206" t="s">
        <v>134</v>
      </c>
      <c r="Z62" s="207"/>
      <c r="AA62" s="179" t="s">
        <v>146</v>
      </c>
      <c r="AB62" s="179"/>
      <c r="AC62" s="179"/>
    </row>
    <row r="63" spans="1:29" ht="75.75" thickTop="1" x14ac:dyDescent="0.25">
      <c r="A63" s="9" t="s">
        <v>1</v>
      </c>
      <c r="B63" s="9" t="s">
        <v>2</v>
      </c>
      <c r="C63" s="9" t="s">
        <v>3</v>
      </c>
      <c r="D63" s="11" t="s">
        <v>9</v>
      </c>
      <c r="E63" s="29" t="s">
        <v>4</v>
      </c>
      <c r="F63" s="23" t="s">
        <v>6</v>
      </c>
      <c r="G63" s="23" t="s">
        <v>5</v>
      </c>
      <c r="H63" s="23" t="s">
        <v>7</v>
      </c>
      <c r="I63" s="26" t="s">
        <v>8</v>
      </c>
      <c r="J63" s="29" t="s">
        <v>4</v>
      </c>
      <c r="K63" s="30" t="s">
        <v>6</v>
      </c>
      <c r="L63" s="30" t="s">
        <v>5</v>
      </c>
      <c r="M63" s="30" t="s">
        <v>7</v>
      </c>
      <c r="N63" s="31" t="s">
        <v>8</v>
      </c>
      <c r="O63" s="29" t="s">
        <v>4</v>
      </c>
      <c r="P63" s="23" t="s">
        <v>6</v>
      </c>
      <c r="Q63" s="23" t="s">
        <v>5</v>
      </c>
      <c r="R63" s="23" t="s">
        <v>7</v>
      </c>
      <c r="S63" s="26" t="s">
        <v>8</v>
      </c>
      <c r="T63" s="29" t="s">
        <v>4</v>
      </c>
      <c r="U63" s="30" t="s">
        <v>6</v>
      </c>
      <c r="V63" s="30" t="s">
        <v>5</v>
      </c>
      <c r="W63" s="30" t="s">
        <v>7</v>
      </c>
      <c r="X63" s="31" t="s">
        <v>8</v>
      </c>
      <c r="Y63" s="113" t="s">
        <v>132</v>
      </c>
      <c r="Z63" s="113" t="s">
        <v>133</v>
      </c>
      <c r="AA63" s="113" t="s">
        <v>145</v>
      </c>
      <c r="AB63" s="113" t="s">
        <v>147</v>
      </c>
      <c r="AC63" s="113" t="s">
        <v>148</v>
      </c>
    </row>
    <row r="64" spans="1:29" ht="15.75" x14ac:dyDescent="0.25">
      <c r="A64" s="68">
        <v>2022</v>
      </c>
      <c r="B64" s="68">
        <v>4</v>
      </c>
      <c r="C64" s="69">
        <v>44835</v>
      </c>
      <c r="D64" s="69">
        <v>44926</v>
      </c>
      <c r="E64" s="70"/>
      <c r="F64" s="70"/>
      <c r="G64" s="70"/>
      <c r="H64" s="70"/>
      <c r="I64" s="71"/>
      <c r="J64" s="70"/>
      <c r="K64" s="70"/>
      <c r="L64" s="70"/>
      <c r="M64" s="70"/>
      <c r="N64" s="71"/>
      <c r="O64" s="70"/>
      <c r="P64" s="70"/>
      <c r="Q64" s="70"/>
      <c r="R64" s="70"/>
      <c r="S64" s="71"/>
      <c r="T64" s="70"/>
      <c r="U64" s="70"/>
      <c r="V64" s="70"/>
      <c r="W64" s="70"/>
      <c r="X64" s="71"/>
      <c r="Y64" s="73"/>
      <c r="Z64" s="102"/>
      <c r="AA64" s="73"/>
      <c r="AB64" s="102"/>
      <c r="AC64" s="102"/>
    </row>
    <row r="65" spans="1:29" ht="15.75" x14ac:dyDescent="0.25">
      <c r="A65" s="68">
        <v>2023</v>
      </c>
      <c r="B65" s="68">
        <v>1</v>
      </c>
      <c r="C65" s="69">
        <v>44927</v>
      </c>
      <c r="D65" s="69">
        <v>45016</v>
      </c>
      <c r="E65" s="70"/>
      <c r="F65" s="70"/>
      <c r="G65" s="70"/>
      <c r="H65" s="70"/>
      <c r="I65" s="71"/>
      <c r="J65" s="70"/>
      <c r="K65" s="70"/>
      <c r="L65" s="70"/>
      <c r="M65" s="70"/>
      <c r="N65" s="71"/>
      <c r="O65" s="70"/>
      <c r="P65" s="70"/>
      <c r="Q65" s="70"/>
      <c r="R65" s="70"/>
      <c r="S65" s="71"/>
      <c r="T65" s="70"/>
      <c r="U65" s="70"/>
      <c r="V65" s="70"/>
      <c r="W65" s="70"/>
      <c r="X65" s="71"/>
      <c r="Y65" s="73"/>
      <c r="Z65" s="102"/>
      <c r="AA65" s="73"/>
      <c r="AB65" s="102"/>
      <c r="AC65" s="102"/>
    </row>
    <row r="66" spans="1:29" ht="15.75" x14ac:dyDescent="0.25">
      <c r="A66" s="115">
        <v>2023</v>
      </c>
      <c r="B66" s="115">
        <v>2</v>
      </c>
      <c r="C66" s="116">
        <v>45017</v>
      </c>
      <c r="D66" s="116">
        <v>45107</v>
      </c>
      <c r="E66" s="126">
        <v>0</v>
      </c>
      <c r="F66" s="118">
        <v>0</v>
      </c>
      <c r="G66" s="118">
        <f>E66</f>
        <v>0</v>
      </c>
      <c r="H66" s="118">
        <f>SUM(F66+0)</f>
        <v>0</v>
      </c>
      <c r="I66" s="127"/>
      <c r="J66" s="128">
        <v>0</v>
      </c>
      <c r="K66" s="129">
        <v>0</v>
      </c>
      <c r="L66" s="130">
        <f>J66</f>
        <v>0</v>
      </c>
      <c r="M66" s="129">
        <f>SUM(K66+0)</f>
        <v>0</v>
      </c>
      <c r="N66" s="131">
        <v>0</v>
      </c>
      <c r="O66" s="126">
        <v>0</v>
      </c>
      <c r="P66" s="118">
        <v>0</v>
      </c>
      <c r="Q66" s="118">
        <f>O66</f>
        <v>0</v>
      </c>
      <c r="R66" s="118">
        <f>SUM(P66+0)</f>
        <v>0</v>
      </c>
      <c r="S66" s="127"/>
      <c r="T66" s="128">
        <v>0</v>
      </c>
      <c r="U66" s="129">
        <v>0</v>
      </c>
      <c r="V66" s="130">
        <f>T66</f>
        <v>0</v>
      </c>
      <c r="W66" s="129">
        <f>SUM(U66+0)</f>
        <v>0</v>
      </c>
      <c r="X66" s="131">
        <v>0</v>
      </c>
      <c r="Y66" s="133"/>
      <c r="Z66" s="114"/>
      <c r="AA66" s="133"/>
      <c r="AB66" s="114"/>
      <c r="AC66" s="114"/>
    </row>
    <row r="67" spans="1:29" ht="15.75" x14ac:dyDescent="0.25">
      <c r="A67" s="68">
        <v>2023</v>
      </c>
      <c r="B67" s="68">
        <v>3</v>
      </c>
      <c r="C67" s="69">
        <v>45108</v>
      </c>
      <c r="D67" s="69">
        <v>45199</v>
      </c>
      <c r="E67" s="79">
        <v>0</v>
      </c>
      <c r="F67" s="80"/>
      <c r="G67" s="80">
        <f t="shared" ref="G67:G68" si="66">G66+E67</f>
        <v>0</v>
      </c>
      <c r="H67" s="80">
        <f t="shared" ref="H67:H71" si="67">SUM(H66+F67)</f>
        <v>0</v>
      </c>
      <c r="I67" s="81">
        <v>0</v>
      </c>
      <c r="J67" s="82"/>
      <c r="K67" s="83"/>
      <c r="L67" s="83">
        <f>L66+J67</f>
        <v>0</v>
      </c>
      <c r="M67" s="83">
        <f>SUM(M66+K67)</f>
        <v>0</v>
      </c>
      <c r="N67" s="158">
        <v>0</v>
      </c>
      <c r="O67" s="79"/>
      <c r="P67" s="80"/>
      <c r="Q67" s="80">
        <f t="shared" ref="Q67:Q68" si="68">Q66+O67</f>
        <v>0</v>
      </c>
      <c r="R67" s="80">
        <f t="shared" ref="R67:R71" si="69">SUM(R66+P67)</f>
        <v>0</v>
      </c>
      <c r="S67" s="81">
        <v>0</v>
      </c>
      <c r="T67" s="82"/>
      <c r="U67" s="83"/>
      <c r="V67" s="83">
        <f>V66+T67</f>
        <v>0</v>
      </c>
      <c r="W67" s="83">
        <f>SUM(W66+U67)</f>
        <v>0</v>
      </c>
      <c r="X67" s="158">
        <v>0</v>
      </c>
      <c r="Y67" s="159">
        <v>0</v>
      </c>
      <c r="Z67" s="72"/>
      <c r="AA67" s="72"/>
      <c r="AB67" s="102"/>
      <c r="AC67" s="102"/>
    </row>
    <row r="68" spans="1:29" ht="15.75" x14ac:dyDescent="0.25">
      <c r="A68" s="68">
        <v>2023</v>
      </c>
      <c r="B68" s="68">
        <v>4</v>
      </c>
      <c r="C68" s="69">
        <v>45200</v>
      </c>
      <c r="D68" s="69">
        <v>45291</v>
      </c>
      <c r="E68" s="79">
        <v>0</v>
      </c>
      <c r="F68" s="80"/>
      <c r="G68" s="80">
        <f t="shared" si="66"/>
        <v>0</v>
      </c>
      <c r="H68" s="80">
        <f t="shared" si="67"/>
        <v>0</v>
      </c>
      <c r="I68" s="81">
        <v>0</v>
      </c>
      <c r="J68" s="82">
        <f>$S$21/8</f>
        <v>0</v>
      </c>
      <c r="K68" s="83"/>
      <c r="L68" s="83">
        <f t="shared" ref="L68:L71" si="70">L67+J68</f>
        <v>0</v>
      </c>
      <c r="M68" s="83">
        <f t="shared" ref="M68:M70" si="71">SUM(M67+K68)</f>
        <v>0</v>
      </c>
      <c r="N68" s="158">
        <v>0</v>
      </c>
      <c r="O68" s="79"/>
      <c r="P68" s="80"/>
      <c r="Q68" s="80">
        <f t="shared" si="68"/>
        <v>0</v>
      </c>
      <c r="R68" s="80">
        <f t="shared" si="69"/>
        <v>0</v>
      </c>
      <c r="S68" s="81">
        <v>0</v>
      </c>
      <c r="T68" s="82">
        <f>$S$21/8</f>
        <v>0</v>
      </c>
      <c r="U68" s="83"/>
      <c r="V68" s="83">
        <f t="shared" ref="V68:V71" si="72">V67+T68</f>
        <v>0</v>
      </c>
      <c r="W68" s="83">
        <f t="shared" ref="W68:W70" si="73">SUM(W67+U68)</f>
        <v>0</v>
      </c>
      <c r="X68" s="158">
        <v>0</v>
      </c>
      <c r="Y68" s="159">
        <v>0</v>
      </c>
      <c r="Z68" s="72"/>
      <c r="AA68" s="72"/>
      <c r="AB68" s="102"/>
      <c r="AC68" s="102"/>
    </row>
    <row r="69" spans="1:29" ht="15.75" x14ac:dyDescent="0.25">
      <c r="A69" s="68">
        <v>2024</v>
      </c>
      <c r="B69" s="68">
        <v>1</v>
      </c>
      <c r="C69" s="69">
        <v>45292</v>
      </c>
      <c r="D69" s="69">
        <v>45382</v>
      </c>
      <c r="E69" s="79">
        <f>$E$88/11</f>
        <v>36818.181818181816</v>
      </c>
      <c r="F69" s="80">
        <v>0</v>
      </c>
      <c r="G69" s="80">
        <f>G68+E69</f>
        <v>36818.181818181816</v>
      </c>
      <c r="H69" s="80">
        <f t="shared" si="67"/>
        <v>0</v>
      </c>
      <c r="I69" s="81">
        <f t="shared" ref="I69:I84" si="74">H69/G69</f>
        <v>0</v>
      </c>
      <c r="J69" s="82">
        <f>$J$88/11</f>
        <v>4090.909090909091</v>
      </c>
      <c r="K69" s="83">
        <v>0</v>
      </c>
      <c r="L69" s="83">
        <f t="shared" si="70"/>
        <v>4090.909090909091</v>
      </c>
      <c r="M69" s="83">
        <f t="shared" si="71"/>
        <v>0</v>
      </c>
      <c r="N69" s="158">
        <f t="shared" ref="N69:N71" si="75">M69/L69</f>
        <v>0</v>
      </c>
      <c r="O69" s="79">
        <f>$O$88/11</f>
        <v>36818.181818181816</v>
      </c>
      <c r="P69" s="80">
        <v>0</v>
      </c>
      <c r="Q69" s="80">
        <f>Q68+O69</f>
        <v>36818.181818181816</v>
      </c>
      <c r="R69" s="80">
        <f t="shared" si="69"/>
        <v>0</v>
      </c>
      <c r="S69" s="81">
        <f t="shared" ref="S69:S84" si="76">R69/Q69</f>
        <v>0</v>
      </c>
      <c r="T69" s="82">
        <f>$T$88/11</f>
        <v>4090.909090909091</v>
      </c>
      <c r="U69" s="83">
        <v>0</v>
      </c>
      <c r="V69" s="83">
        <f t="shared" si="72"/>
        <v>4090.909090909091</v>
      </c>
      <c r="W69" s="83">
        <f t="shared" si="73"/>
        <v>0</v>
      </c>
      <c r="X69" s="158">
        <f t="shared" ref="X69:X71" si="77">W69/V69</f>
        <v>0</v>
      </c>
      <c r="Y69" s="159">
        <v>0</v>
      </c>
      <c r="Z69" s="72">
        <v>0</v>
      </c>
      <c r="AA69" s="72">
        <v>0</v>
      </c>
      <c r="AB69" s="102">
        <v>0</v>
      </c>
      <c r="AC69" s="102">
        <v>0</v>
      </c>
    </row>
    <row r="70" spans="1:29" ht="15.75" x14ac:dyDescent="0.25">
      <c r="A70" s="68">
        <v>2024</v>
      </c>
      <c r="B70" s="68">
        <v>2</v>
      </c>
      <c r="C70" s="69">
        <v>45383</v>
      </c>
      <c r="D70" s="69">
        <v>45473</v>
      </c>
      <c r="E70" s="79">
        <f t="shared" ref="E70:E79" si="78">$E$88/11</f>
        <v>36818.181818181816</v>
      </c>
      <c r="F70" s="80">
        <v>0</v>
      </c>
      <c r="G70" s="80">
        <f t="shared" ref="G70:G71" si="79">G69+E70</f>
        <v>73636.363636363632</v>
      </c>
      <c r="H70" s="80">
        <f t="shared" si="67"/>
        <v>0</v>
      </c>
      <c r="I70" s="81">
        <f t="shared" si="74"/>
        <v>0</v>
      </c>
      <c r="J70" s="82">
        <f t="shared" ref="J70:J79" si="80">$J$88/11</f>
        <v>4090.909090909091</v>
      </c>
      <c r="K70" s="83">
        <v>0</v>
      </c>
      <c r="L70" s="83">
        <f t="shared" si="70"/>
        <v>8181.818181818182</v>
      </c>
      <c r="M70" s="83">
        <f t="shared" si="71"/>
        <v>0</v>
      </c>
      <c r="N70" s="158">
        <f t="shared" si="75"/>
        <v>0</v>
      </c>
      <c r="O70" s="79">
        <f t="shared" ref="O70:O79" si="81">$O$88/11</f>
        <v>36818.181818181816</v>
      </c>
      <c r="P70" s="80">
        <v>0</v>
      </c>
      <c r="Q70" s="80">
        <f t="shared" ref="Q70:Q71" si="82">Q69+O70</f>
        <v>73636.363636363632</v>
      </c>
      <c r="R70" s="80">
        <f t="shared" si="69"/>
        <v>0</v>
      </c>
      <c r="S70" s="81">
        <f t="shared" si="76"/>
        <v>0</v>
      </c>
      <c r="T70" s="82">
        <f t="shared" ref="T70:T79" si="83">$T$88/11</f>
        <v>4090.909090909091</v>
      </c>
      <c r="U70" s="83">
        <v>0</v>
      </c>
      <c r="V70" s="83">
        <f t="shared" si="72"/>
        <v>8181.818181818182</v>
      </c>
      <c r="W70" s="83">
        <f t="shared" si="73"/>
        <v>0</v>
      </c>
      <c r="X70" s="158">
        <f t="shared" si="77"/>
        <v>0</v>
      </c>
      <c r="Y70" s="159">
        <v>0</v>
      </c>
      <c r="Z70" s="72">
        <v>0</v>
      </c>
      <c r="AA70" s="72">
        <v>0</v>
      </c>
      <c r="AB70" s="102">
        <v>0</v>
      </c>
      <c r="AC70" s="102">
        <v>0</v>
      </c>
    </row>
    <row r="71" spans="1:29" ht="15.75" x14ac:dyDescent="0.25">
      <c r="A71" s="68">
        <v>2024</v>
      </c>
      <c r="B71" s="68">
        <v>3</v>
      </c>
      <c r="C71" s="69">
        <v>45474</v>
      </c>
      <c r="D71" s="69">
        <v>45565</v>
      </c>
      <c r="E71" s="79">
        <f t="shared" si="78"/>
        <v>36818.181818181816</v>
      </c>
      <c r="F71" s="80">
        <v>0</v>
      </c>
      <c r="G71" s="80">
        <f t="shared" si="79"/>
        <v>110454.54545454544</v>
      </c>
      <c r="H71" s="80">
        <f t="shared" si="67"/>
        <v>0</v>
      </c>
      <c r="I71" s="81">
        <f t="shared" si="74"/>
        <v>0</v>
      </c>
      <c r="J71" s="82">
        <f t="shared" si="80"/>
        <v>4090.909090909091</v>
      </c>
      <c r="K71" s="83">
        <v>0</v>
      </c>
      <c r="L71" s="83">
        <f t="shared" si="70"/>
        <v>12272.727272727272</v>
      </c>
      <c r="M71" s="83">
        <f>SUM(M70+K71)</f>
        <v>0</v>
      </c>
      <c r="N71" s="158">
        <f t="shared" si="75"/>
        <v>0</v>
      </c>
      <c r="O71" s="79">
        <f t="shared" si="81"/>
        <v>36818.181818181816</v>
      </c>
      <c r="P71" s="80">
        <v>0</v>
      </c>
      <c r="Q71" s="80">
        <f t="shared" si="82"/>
        <v>110454.54545454544</v>
      </c>
      <c r="R71" s="80">
        <f t="shared" si="69"/>
        <v>0</v>
      </c>
      <c r="S71" s="81">
        <f t="shared" si="76"/>
        <v>0</v>
      </c>
      <c r="T71" s="82">
        <f t="shared" si="83"/>
        <v>4090.909090909091</v>
      </c>
      <c r="U71" s="83">
        <v>0</v>
      </c>
      <c r="V71" s="83">
        <f t="shared" si="72"/>
        <v>12272.727272727272</v>
      </c>
      <c r="W71" s="83">
        <f>SUM(W70+U71)</f>
        <v>0</v>
      </c>
      <c r="X71" s="158">
        <f t="shared" si="77"/>
        <v>0</v>
      </c>
      <c r="Y71" s="159">
        <v>0</v>
      </c>
      <c r="Z71" s="72">
        <v>0</v>
      </c>
      <c r="AA71" s="72">
        <v>0</v>
      </c>
      <c r="AB71" s="102">
        <v>0</v>
      </c>
      <c r="AC71" s="102">
        <v>0</v>
      </c>
    </row>
    <row r="72" spans="1:29" ht="15.75" x14ac:dyDescent="0.25">
      <c r="A72" s="1">
        <v>2024</v>
      </c>
      <c r="B72" s="1">
        <v>4</v>
      </c>
      <c r="C72" s="3">
        <v>45566</v>
      </c>
      <c r="D72" s="3">
        <v>45657</v>
      </c>
      <c r="E72" s="24">
        <f t="shared" si="78"/>
        <v>36818.181818181816</v>
      </c>
      <c r="F72" s="20"/>
      <c r="G72" s="20">
        <f>G71+E72</f>
        <v>147272.72727272726</v>
      </c>
      <c r="H72" s="20">
        <f>SUM(H71+F72)</f>
        <v>0</v>
      </c>
      <c r="I72" s="27">
        <f t="shared" si="74"/>
        <v>0</v>
      </c>
      <c r="J72" s="12">
        <f t="shared" si="80"/>
        <v>4090.909090909091</v>
      </c>
      <c r="K72" s="8"/>
      <c r="L72" s="8">
        <f>L71+J72</f>
        <v>16363.636363636364</v>
      </c>
      <c r="M72" s="8">
        <f>SUM(M71+K72)</f>
        <v>0</v>
      </c>
      <c r="N72" s="77">
        <f>M72/L72</f>
        <v>0</v>
      </c>
      <c r="O72" s="24">
        <f t="shared" si="81"/>
        <v>36818.181818181816</v>
      </c>
      <c r="P72" s="20"/>
      <c r="Q72" s="20">
        <f>Q71+O72</f>
        <v>147272.72727272726</v>
      </c>
      <c r="R72" s="20">
        <f>SUM(R71+P72)</f>
        <v>0</v>
      </c>
      <c r="S72" s="27">
        <f t="shared" si="76"/>
        <v>0</v>
      </c>
      <c r="T72" s="12">
        <f t="shared" si="83"/>
        <v>4090.909090909091</v>
      </c>
      <c r="U72" s="8"/>
      <c r="V72" s="8">
        <f>V71+T72</f>
        <v>16363.636363636364</v>
      </c>
      <c r="W72" s="8">
        <f>SUM(W71+U72)</f>
        <v>0</v>
      </c>
      <c r="X72" s="77">
        <f>W72/V72</f>
        <v>0</v>
      </c>
      <c r="Y72" s="78">
        <v>0</v>
      </c>
      <c r="Z72" s="16"/>
      <c r="AA72" s="16"/>
      <c r="AB72" s="101"/>
      <c r="AC72" s="101"/>
    </row>
    <row r="73" spans="1:29" ht="15.75" x14ac:dyDescent="0.25">
      <c r="A73" s="1">
        <v>2025</v>
      </c>
      <c r="B73" s="1">
        <v>1</v>
      </c>
      <c r="C73" s="3">
        <v>45658</v>
      </c>
      <c r="D73" s="3">
        <v>45747</v>
      </c>
      <c r="E73" s="24">
        <f t="shared" si="78"/>
        <v>36818.181818181816</v>
      </c>
      <c r="F73" s="20"/>
      <c r="G73" s="20">
        <f t="shared" ref="G73:G87" si="84">G72+E73</f>
        <v>184090.90909090909</v>
      </c>
      <c r="H73" s="20">
        <f t="shared" ref="H73:H86" si="85">SUM(H72+F73)</f>
        <v>0</v>
      </c>
      <c r="I73" s="27">
        <f t="shared" si="74"/>
        <v>0</v>
      </c>
      <c r="J73" s="12">
        <f t="shared" si="80"/>
        <v>4090.909090909091</v>
      </c>
      <c r="K73" s="8"/>
      <c r="L73" s="8">
        <f>L72+J73</f>
        <v>20454.545454545456</v>
      </c>
      <c r="M73" s="8">
        <f t="shared" ref="M73:M87" si="86">SUM(M72+K73)</f>
        <v>0</v>
      </c>
      <c r="N73" s="77">
        <f t="shared" ref="N73:N87" si="87">M73/L73</f>
        <v>0</v>
      </c>
      <c r="O73" s="24">
        <f t="shared" si="81"/>
        <v>36818.181818181816</v>
      </c>
      <c r="P73" s="20"/>
      <c r="Q73" s="20">
        <f t="shared" ref="Q73:Q87" si="88">Q72+O73</f>
        <v>184090.90909090909</v>
      </c>
      <c r="R73" s="20">
        <f t="shared" ref="R73:R86" si="89">SUM(R72+P73)</f>
        <v>0</v>
      </c>
      <c r="S73" s="27">
        <f t="shared" si="76"/>
        <v>0</v>
      </c>
      <c r="T73" s="12">
        <f t="shared" si="83"/>
        <v>4090.909090909091</v>
      </c>
      <c r="U73" s="8"/>
      <c r="V73" s="8">
        <f>V72+T73</f>
        <v>20454.545454545456</v>
      </c>
      <c r="W73" s="8">
        <f t="shared" ref="W73:W87" si="90">SUM(W72+U73)</f>
        <v>0</v>
      </c>
      <c r="X73" s="77">
        <f t="shared" ref="X73:X87" si="91">W73/V73</f>
        <v>0</v>
      </c>
      <c r="Y73" s="78">
        <v>0</v>
      </c>
      <c r="Z73" s="16"/>
      <c r="AA73" s="16"/>
      <c r="AB73" s="101"/>
      <c r="AC73" s="101"/>
    </row>
    <row r="74" spans="1:29" ht="15.75" x14ac:dyDescent="0.25">
      <c r="A74" s="1">
        <v>2025</v>
      </c>
      <c r="B74" s="1">
        <v>2</v>
      </c>
      <c r="C74" s="3">
        <v>45748</v>
      </c>
      <c r="D74" s="3">
        <v>45838</v>
      </c>
      <c r="E74" s="24">
        <f t="shared" si="78"/>
        <v>36818.181818181816</v>
      </c>
      <c r="F74" s="20"/>
      <c r="G74" s="20">
        <f t="shared" si="84"/>
        <v>220909.09090909091</v>
      </c>
      <c r="H74" s="20">
        <f t="shared" si="85"/>
        <v>0</v>
      </c>
      <c r="I74" s="27">
        <f t="shared" si="74"/>
        <v>0</v>
      </c>
      <c r="J74" s="12">
        <f t="shared" si="80"/>
        <v>4090.909090909091</v>
      </c>
      <c r="K74" s="8"/>
      <c r="L74" s="8">
        <f t="shared" ref="L74" si="92">L73+J74</f>
        <v>24545.454545454548</v>
      </c>
      <c r="M74" s="8">
        <f t="shared" si="86"/>
        <v>0</v>
      </c>
      <c r="N74" s="77">
        <f t="shared" si="87"/>
        <v>0</v>
      </c>
      <c r="O74" s="24">
        <f t="shared" si="81"/>
        <v>36818.181818181816</v>
      </c>
      <c r="P74" s="20"/>
      <c r="Q74" s="20">
        <f t="shared" si="88"/>
        <v>220909.09090909091</v>
      </c>
      <c r="R74" s="20">
        <f t="shared" si="89"/>
        <v>0</v>
      </c>
      <c r="S74" s="27">
        <f t="shared" si="76"/>
        <v>0</v>
      </c>
      <c r="T74" s="12">
        <f t="shared" si="83"/>
        <v>4090.909090909091</v>
      </c>
      <c r="U74" s="8"/>
      <c r="V74" s="8">
        <f t="shared" ref="V74" si="93">V73+T74</f>
        <v>24545.454545454548</v>
      </c>
      <c r="W74" s="8">
        <f t="shared" si="90"/>
        <v>0</v>
      </c>
      <c r="X74" s="77">
        <f t="shared" si="91"/>
        <v>0</v>
      </c>
      <c r="Y74" s="78">
        <v>0</v>
      </c>
      <c r="Z74" s="16"/>
      <c r="AA74" s="16"/>
      <c r="AB74" s="101"/>
      <c r="AC74" s="101"/>
    </row>
    <row r="75" spans="1:29" ht="15.75" x14ac:dyDescent="0.25">
      <c r="A75" s="1">
        <v>2025</v>
      </c>
      <c r="B75" s="1">
        <v>3</v>
      </c>
      <c r="C75" s="3">
        <v>45839</v>
      </c>
      <c r="D75" s="3">
        <v>45930</v>
      </c>
      <c r="E75" s="24">
        <f t="shared" si="78"/>
        <v>36818.181818181816</v>
      </c>
      <c r="F75" s="20"/>
      <c r="G75" s="20">
        <f t="shared" si="84"/>
        <v>257727.27272727274</v>
      </c>
      <c r="H75" s="20">
        <f t="shared" si="85"/>
        <v>0</v>
      </c>
      <c r="I75" s="27">
        <f t="shared" si="74"/>
        <v>0</v>
      </c>
      <c r="J75" s="12">
        <f t="shared" si="80"/>
        <v>4090.909090909091</v>
      </c>
      <c r="K75" s="8"/>
      <c r="L75" s="8">
        <f>L74+J75</f>
        <v>28636.36363636364</v>
      </c>
      <c r="M75" s="8">
        <f t="shared" si="86"/>
        <v>0</v>
      </c>
      <c r="N75" s="77">
        <f t="shared" si="87"/>
        <v>0</v>
      </c>
      <c r="O75" s="24">
        <f t="shared" si="81"/>
        <v>36818.181818181816</v>
      </c>
      <c r="P75" s="20"/>
      <c r="Q75" s="20">
        <f t="shared" si="88"/>
        <v>257727.27272727274</v>
      </c>
      <c r="R75" s="20">
        <f t="shared" si="89"/>
        <v>0</v>
      </c>
      <c r="S75" s="27">
        <f t="shared" si="76"/>
        <v>0</v>
      </c>
      <c r="T75" s="12">
        <f t="shared" si="83"/>
        <v>4090.909090909091</v>
      </c>
      <c r="U75" s="8"/>
      <c r="V75" s="8">
        <f>V74+T75</f>
        <v>28636.36363636364</v>
      </c>
      <c r="W75" s="8">
        <f t="shared" si="90"/>
        <v>0</v>
      </c>
      <c r="X75" s="77">
        <f t="shared" si="91"/>
        <v>0</v>
      </c>
      <c r="Y75" s="78">
        <v>0</v>
      </c>
      <c r="Z75" s="16"/>
      <c r="AA75" s="16"/>
      <c r="AB75" s="101"/>
      <c r="AC75" s="101"/>
    </row>
    <row r="76" spans="1:29" ht="15.75" x14ac:dyDescent="0.25">
      <c r="A76" s="1">
        <v>2025</v>
      </c>
      <c r="B76" s="1">
        <v>4</v>
      </c>
      <c r="C76" s="3">
        <v>45931</v>
      </c>
      <c r="D76" s="3">
        <v>46022</v>
      </c>
      <c r="E76" s="24">
        <f t="shared" si="78"/>
        <v>36818.181818181816</v>
      </c>
      <c r="F76" s="20"/>
      <c r="G76" s="20">
        <f t="shared" si="84"/>
        <v>294545.45454545453</v>
      </c>
      <c r="H76" s="20">
        <f t="shared" si="85"/>
        <v>0</v>
      </c>
      <c r="I76" s="27">
        <f t="shared" si="74"/>
        <v>0</v>
      </c>
      <c r="J76" s="12">
        <f t="shared" si="80"/>
        <v>4090.909090909091</v>
      </c>
      <c r="K76" s="8"/>
      <c r="L76" s="8">
        <f t="shared" ref="L76:L87" si="94">L75+J76</f>
        <v>32727.272727272732</v>
      </c>
      <c r="M76" s="8">
        <f t="shared" si="86"/>
        <v>0</v>
      </c>
      <c r="N76" s="77">
        <f t="shared" si="87"/>
        <v>0</v>
      </c>
      <c r="O76" s="24">
        <f t="shared" si="81"/>
        <v>36818.181818181816</v>
      </c>
      <c r="P76" s="20"/>
      <c r="Q76" s="20">
        <f t="shared" si="88"/>
        <v>294545.45454545453</v>
      </c>
      <c r="R76" s="20">
        <f t="shared" si="89"/>
        <v>0</v>
      </c>
      <c r="S76" s="27">
        <f t="shared" si="76"/>
        <v>0</v>
      </c>
      <c r="T76" s="12">
        <f t="shared" si="83"/>
        <v>4090.909090909091</v>
      </c>
      <c r="U76" s="8"/>
      <c r="V76" s="8">
        <f t="shared" ref="V76:V87" si="95">V75+T76</f>
        <v>32727.272727272732</v>
      </c>
      <c r="W76" s="8">
        <f t="shared" si="90"/>
        <v>0</v>
      </c>
      <c r="X76" s="77">
        <f t="shared" si="91"/>
        <v>0</v>
      </c>
      <c r="Y76" s="78">
        <v>0</v>
      </c>
      <c r="Z76" s="16"/>
      <c r="AA76" s="16"/>
      <c r="AB76" s="101"/>
      <c r="AC76" s="101"/>
    </row>
    <row r="77" spans="1:29" ht="15.75" x14ac:dyDescent="0.25">
      <c r="A77" s="1">
        <v>2026</v>
      </c>
      <c r="B77" s="1">
        <v>1</v>
      </c>
      <c r="C77" s="3">
        <v>46023</v>
      </c>
      <c r="D77" s="3">
        <v>46112</v>
      </c>
      <c r="E77" s="24">
        <f t="shared" si="78"/>
        <v>36818.181818181816</v>
      </c>
      <c r="F77" s="20"/>
      <c r="G77" s="20">
        <f t="shared" si="84"/>
        <v>331363.63636363635</v>
      </c>
      <c r="H77" s="20">
        <f t="shared" si="85"/>
        <v>0</v>
      </c>
      <c r="I77" s="27">
        <f t="shared" si="74"/>
        <v>0</v>
      </c>
      <c r="J77" s="12">
        <f t="shared" si="80"/>
        <v>4090.909090909091</v>
      </c>
      <c r="K77" s="8"/>
      <c r="L77" s="8">
        <f t="shared" si="94"/>
        <v>36818.181818181823</v>
      </c>
      <c r="M77" s="8">
        <f t="shared" si="86"/>
        <v>0</v>
      </c>
      <c r="N77" s="77">
        <f t="shared" si="87"/>
        <v>0</v>
      </c>
      <c r="O77" s="24">
        <f t="shared" si="81"/>
        <v>36818.181818181816</v>
      </c>
      <c r="P77" s="20"/>
      <c r="Q77" s="20">
        <f t="shared" si="88"/>
        <v>331363.63636363635</v>
      </c>
      <c r="R77" s="20">
        <f t="shared" si="89"/>
        <v>0</v>
      </c>
      <c r="S77" s="27">
        <f t="shared" si="76"/>
        <v>0</v>
      </c>
      <c r="T77" s="12">
        <f t="shared" si="83"/>
        <v>4090.909090909091</v>
      </c>
      <c r="U77" s="8"/>
      <c r="V77" s="8">
        <f t="shared" si="95"/>
        <v>36818.181818181823</v>
      </c>
      <c r="W77" s="8">
        <f t="shared" si="90"/>
        <v>0</v>
      </c>
      <c r="X77" s="77">
        <f t="shared" si="91"/>
        <v>0</v>
      </c>
      <c r="Y77" s="78">
        <v>0</v>
      </c>
      <c r="Z77" s="16"/>
      <c r="AA77" s="16"/>
      <c r="AB77" s="101"/>
      <c r="AC77" s="101"/>
    </row>
    <row r="78" spans="1:29" ht="15.75" x14ac:dyDescent="0.25">
      <c r="A78" s="1">
        <v>2026</v>
      </c>
      <c r="B78" s="1">
        <v>2</v>
      </c>
      <c r="C78" s="3">
        <v>46113</v>
      </c>
      <c r="D78" s="3">
        <v>46203</v>
      </c>
      <c r="E78" s="24">
        <f t="shared" si="78"/>
        <v>36818.181818181816</v>
      </c>
      <c r="F78" s="20"/>
      <c r="G78" s="20">
        <f t="shared" si="84"/>
        <v>368181.81818181818</v>
      </c>
      <c r="H78" s="20">
        <f t="shared" si="85"/>
        <v>0</v>
      </c>
      <c r="I78" s="27">
        <f t="shared" si="74"/>
        <v>0</v>
      </c>
      <c r="J78" s="12">
        <f t="shared" si="80"/>
        <v>4090.909090909091</v>
      </c>
      <c r="K78" s="8"/>
      <c r="L78" s="8">
        <f t="shared" si="94"/>
        <v>40909.090909090912</v>
      </c>
      <c r="M78" s="8">
        <f t="shared" si="86"/>
        <v>0</v>
      </c>
      <c r="N78" s="77">
        <f t="shared" si="87"/>
        <v>0</v>
      </c>
      <c r="O78" s="24">
        <f t="shared" si="81"/>
        <v>36818.181818181816</v>
      </c>
      <c r="P78" s="20"/>
      <c r="Q78" s="20">
        <f t="shared" si="88"/>
        <v>368181.81818181818</v>
      </c>
      <c r="R78" s="20">
        <f t="shared" si="89"/>
        <v>0</v>
      </c>
      <c r="S78" s="27">
        <f t="shared" si="76"/>
        <v>0</v>
      </c>
      <c r="T78" s="12">
        <f t="shared" si="83"/>
        <v>4090.909090909091</v>
      </c>
      <c r="U78" s="8"/>
      <c r="V78" s="8">
        <f t="shared" si="95"/>
        <v>40909.090909090912</v>
      </c>
      <c r="W78" s="8">
        <f t="shared" si="90"/>
        <v>0</v>
      </c>
      <c r="X78" s="77">
        <f t="shared" si="91"/>
        <v>0</v>
      </c>
      <c r="Y78" s="78">
        <v>0</v>
      </c>
      <c r="Z78" s="16"/>
      <c r="AA78" s="16"/>
      <c r="AB78" s="101"/>
      <c r="AC78" s="101"/>
    </row>
    <row r="79" spans="1:29" ht="15.75" x14ac:dyDescent="0.25">
      <c r="A79" s="1">
        <v>2026</v>
      </c>
      <c r="B79" s="1">
        <v>3</v>
      </c>
      <c r="C79" s="3">
        <v>46204</v>
      </c>
      <c r="D79" s="3">
        <v>46295</v>
      </c>
      <c r="E79" s="24">
        <f t="shared" si="78"/>
        <v>36818.181818181816</v>
      </c>
      <c r="F79" s="21"/>
      <c r="G79" s="21">
        <f t="shared" si="84"/>
        <v>405000</v>
      </c>
      <c r="H79" s="21">
        <f t="shared" si="85"/>
        <v>0</v>
      </c>
      <c r="I79" s="28">
        <f t="shared" si="74"/>
        <v>0</v>
      </c>
      <c r="J79" s="12">
        <f t="shared" si="80"/>
        <v>4090.909090909091</v>
      </c>
      <c r="K79" s="5"/>
      <c r="L79" s="5">
        <f t="shared" si="94"/>
        <v>45000</v>
      </c>
      <c r="M79" s="5">
        <f t="shared" si="86"/>
        <v>0</v>
      </c>
      <c r="N79" s="19">
        <f t="shared" si="87"/>
        <v>0</v>
      </c>
      <c r="O79" s="24">
        <f t="shared" si="81"/>
        <v>36818.181818181816</v>
      </c>
      <c r="P79" s="21"/>
      <c r="Q79" s="21">
        <f t="shared" si="88"/>
        <v>405000</v>
      </c>
      <c r="R79" s="21">
        <f t="shared" si="89"/>
        <v>0</v>
      </c>
      <c r="S79" s="28">
        <f t="shared" si="76"/>
        <v>0</v>
      </c>
      <c r="T79" s="12">
        <f t="shared" si="83"/>
        <v>4090.909090909091</v>
      </c>
      <c r="U79" s="5"/>
      <c r="V79" s="5">
        <f t="shared" si="95"/>
        <v>45000</v>
      </c>
      <c r="W79" s="5">
        <f t="shared" si="90"/>
        <v>0</v>
      </c>
      <c r="X79" s="19">
        <f t="shared" si="91"/>
        <v>0</v>
      </c>
      <c r="Y79" s="76">
        <v>900</v>
      </c>
      <c r="Z79" s="4"/>
      <c r="AA79" s="16"/>
      <c r="AB79" s="101"/>
      <c r="AC79" s="101"/>
    </row>
    <row r="80" spans="1:29" ht="15.75" x14ac:dyDescent="0.25">
      <c r="A80" s="1">
        <v>2026</v>
      </c>
      <c r="B80" s="1">
        <v>4</v>
      </c>
      <c r="C80" s="3">
        <v>46296</v>
      </c>
      <c r="D80" s="3">
        <v>46387</v>
      </c>
      <c r="E80" s="25">
        <v>0</v>
      </c>
      <c r="F80" s="21"/>
      <c r="G80" s="21">
        <f t="shared" si="84"/>
        <v>405000</v>
      </c>
      <c r="H80" s="21">
        <f t="shared" si="85"/>
        <v>0</v>
      </c>
      <c r="I80" s="28">
        <f t="shared" si="74"/>
        <v>0</v>
      </c>
      <c r="J80" s="13">
        <v>0</v>
      </c>
      <c r="K80" s="5"/>
      <c r="L80" s="5">
        <f t="shared" si="94"/>
        <v>45000</v>
      </c>
      <c r="M80" s="5">
        <f t="shared" si="86"/>
        <v>0</v>
      </c>
      <c r="N80" s="19">
        <f t="shared" si="87"/>
        <v>0</v>
      </c>
      <c r="O80" s="25">
        <v>0</v>
      </c>
      <c r="P80" s="21"/>
      <c r="Q80" s="21">
        <f t="shared" si="88"/>
        <v>405000</v>
      </c>
      <c r="R80" s="21">
        <f t="shared" si="89"/>
        <v>0</v>
      </c>
      <c r="S80" s="28">
        <f t="shared" si="76"/>
        <v>0</v>
      </c>
      <c r="T80" s="13">
        <v>0</v>
      </c>
      <c r="U80" s="5"/>
      <c r="V80" s="5">
        <f t="shared" si="95"/>
        <v>45000</v>
      </c>
      <c r="W80" s="5">
        <f t="shared" si="90"/>
        <v>0</v>
      </c>
      <c r="X80" s="19">
        <f t="shared" si="91"/>
        <v>0</v>
      </c>
      <c r="Y80" s="17"/>
      <c r="Z80" s="4"/>
      <c r="AA80" s="4"/>
      <c r="AB80" s="101"/>
      <c r="AC80" s="101"/>
    </row>
    <row r="81" spans="1:29" ht="15.75" x14ac:dyDescent="0.25">
      <c r="A81" s="1">
        <v>2027</v>
      </c>
      <c r="B81" s="1">
        <v>1</v>
      </c>
      <c r="C81" s="3">
        <v>46388</v>
      </c>
      <c r="D81" s="3">
        <v>46477</v>
      </c>
      <c r="E81" s="25">
        <v>0</v>
      </c>
      <c r="F81" s="21"/>
      <c r="G81" s="21">
        <f t="shared" si="84"/>
        <v>405000</v>
      </c>
      <c r="H81" s="21">
        <f t="shared" si="85"/>
        <v>0</v>
      </c>
      <c r="I81" s="28">
        <f t="shared" si="74"/>
        <v>0</v>
      </c>
      <c r="J81" s="13">
        <v>0</v>
      </c>
      <c r="K81" s="5"/>
      <c r="L81" s="5">
        <f t="shared" si="94"/>
        <v>45000</v>
      </c>
      <c r="M81" s="5">
        <f t="shared" si="86"/>
        <v>0</v>
      </c>
      <c r="N81" s="19">
        <f t="shared" si="87"/>
        <v>0</v>
      </c>
      <c r="O81" s="25">
        <v>0</v>
      </c>
      <c r="P81" s="21"/>
      <c r="Q81" s="21">
        <f t="shared" si="88"/>
        <v>405000</v>
      </c>
      <c r="R81" s="21">
        <f t="shared" si="89"/>
        <v>0</v>
      </c>
      <c r="S81" s="28">
        <f t="shared" si="76"/>
        <v>0</v>
      </c>
      <c r="T81" s="13">
        <v>0</v>
      </c>
      <c r="U81" s="5"/>
      <c r="V81" s="5">
        <f t="shared" si="95"/>
        <v>45000</v>
      </c>
      <c r="W81" s="5">
        <f t="shared" si="90"/>
        <v>0</v>
      </c>
      <c r="X81" s="19">
        <f t="shared" si="91"/>
        <v>0</v>
      </c>
      <c r="Y81" s="17"/>
      <c r="Z81" s="4"/>
      <c r="AA81" s="4"/>
      <c r="AB81" s="101"/>
      <c r="AC81" s="101"/>
    </row>
    <row r="82" spans="1:29" ht="15.75" x14ac:dyDescent="0.25">
      <c r="A82" s="1">
        <v>2027</v>
      </c>
      <c r="B82" s="1">
        <v>2</v>
      </c>
      <c r="C82" s="3">
        <v>46478</v>
      </c>
      <c r="D82" s="3">
        <v>46568</v>
      </c>
      <c r="E82" s="25">
        <v>0</v>
      </c>
      <c r="F82" s="21"/>
      <c r="G82" s="21">
        <f t="shared" si="84"/>
        <v>405000</v>
      </c>
      <c r="H82" s="21">
        <f t="shared" si="85"/>
        <v>0</v>
      </c>
      <c r="I82" s="28">
        <f t="shared" si="74"/>
        <v>0</v>
      </c>
      <c r="J82" s="13">
        <v>0</v>
      </c>
      <c r="K82" s="5"/>
      <c r="L82" s="5">
        <f t="shared" si="94"/>
        <v>45000</v>
      </c>
      <c r="M82" s="5">
        <f t="shared" si="86"/>
        <v>0</v>
      </c>
      <c r="N82" s="19">
        <f t="shared" si="87"/>
        <v>0</v>
      </c>
      <c r="O82" s="25">
        <v>0</v>
      </c>
      <c r="P82" s="21"/>
      <c r="Q82" s="21">
        <f t="shared" si="88"/>
        <v>405000</v>
      </c>
      <c r="R82" s="21">
        <f t="shared" si="89"/>
        <v>0</v>
      </c>
      <c r="S82" s="28">
        <f t="shared" si="76"/>
        <v>0</v>
      </c>
      <c r="T82" s="13">
        <v>0</v>
      </c>
      <c r="U82" s="5"/>
      <c r="V82" s="5">
        <f t="shared" si="95"/>
        <v>45000</v>
      </c>
      <c r="W82" s="5">
        <f t="shared" si="90"/>
        <v>0</v>
      </c>
      <c r="X82" s="19">
        <f t="shared" si="91"/>
        <v>0</v>
      </c>
      <c r="Y82" s="17"/>
      <c r="Z82" s="4"/>
      <c r="AA82" s="4"/>
      <c r="AB82" s="101"/>
      <c r="AC82" s="101"/>
    </row>
    <row r="83" spans="1:29" ht="15.75" x14ac:dyDescent="0.25">
      <c r="A83" s="1">
        <v>2027</v>
      </c>
      <c r="B83" s="1">
        <v>3</v>
      </c>
      <c r="C83" s="3">
        <v>46569</v>
      </c>
      <c r="D83" s="3">
        <v>46660</v>
      </c>
      <c r="E83" s="25">
        <v>0</v>
      </c>
      <c r="F83" s="21"/>
      <c r="G83" s="21">
        <f t="shared" si="84"/>
        <v>405000</v>
      </c>
      <c r="H83" s="21">
        <f t="shared" si="85"/>
        <v>0</v>
      </c>
      <c r="I83" s="28">
        <f t="shared" si="74"/>
        <v>0</v>
      </c>
      <c r="J83" s="13">
        <v>0</v>
      </c>
      <c r="K83" s="5"/>
      <c r="L83" s="5">
        <f t="shared" si="94"/>
        <v>45000</v>
      </c>
      <c r="M83" s="5">
        <f t="shared" si="86"/>
        <v>0</v>
      </c>
      <c r="N83" s="19">
        <f t="shared" si="87"/>
        <v>0</v>
      </c>
      <c r="O83" s="25">
        <v>0</v>
      </c>
      <c r="P83" s="21"/>
      <c r="Q83" s="21">
        <f t="shared" si="88"/>
        <v>405000</v>
      </c>
      <c r="R83" s="21">
        <f t="shared" si="89"/>
        <v>0</v>
      </c>
      <c r="S83" s="28">
        <f t="shared" si="76"/>
        <v>0</v>
      </c>
      <c r="T83" s="13">
        <v>0</v>
      </c>
      <c r="U83" s="5"/>
      <c r="V83" s="5">
        <f t="shared" si="95"/>
        <v>45000</v>
      </c>
      <c r="W83" s="5">
        <f t="shared" si="90"/>
        <v>0</v>
      </c>
      <c r="X83" s="19">
        <f t="shared" si="91"/>
        <v>0</v>
      </c>
      <c r="Y83" s="17"/>
      <c r="Z83" s="4"/>
      <c r="AA83" s="4"/>
      <c r="AB83" s="101"/>
      <c r="AC83" s="101"/>
    </row>
    <row r="84" spans="1:29" ht="15.75" x14ac:dyDescent="0.25">
      <c r="A84" s="1">
        <v>2027</v>
      </c>
      <c r="B84" s="1">
        <v>4</v>
      </c>
      <c r="C84" s="3">
        <v>46661</v>
      </c>
      <c r="D84" s="3">
        <v>46752</v>
      </c>
      <c r="E84" s="25">
        <v>0</v>
      </c>
      <c r="F84" s="21"/>
      <c r="G84" s="21">
        <f t="shared" si="84"/>
        <v>405000</v>
      </c>
      <c r="H84" s="21">
        <f t="shared" si="85"/>
        <v>0</v>
      </c>
      <c r="I84" s="28">
        <f t="shared" si="74"/>
        <v>0</v>
      </c>
      <c r="J84" s="13">
        <v>0</v>
      </c>
      <c r="K84" s="5"/>
      <c r="L84" s="5">
        <f t="shared" si="94"/>
        <v>45000</v>
      </c>
      <c r="M84" s="5">
        <f t="shared" si="86"/>
        <v>0</v>
      </c>
      <c r="N84" s="19">
        <f t="shared" si="87"/>
        <v>0</v>
      </c>
      <c r="O84" s="25">
        <v>0</v>
      </c>
      <c r="P84" s="21"/>
      <c r="Q84" s="21">
        <f t="shared" si="88"/>
        <v>405000</v>
      </c>
      <c r="R84" s="21">
        <f t="shared" si="89"/>
        <v>0</v>
      </c>
      <c r="S84" s="28">
        <f t="shared" si="76"/>
        <v>0</v>
      </c>
      <c r="T84" s="13">
        <v>0</v>
      </c>
      <c r="U84" s="5"/>
      <c r="V84" s="5">
        <f t="shared" si="95"/>
        <v>45000</v>
      </c>
      <c r="W84" s="5">
        <f t="shared" si="90"/>
        <v>0</v>
      </c>
      <c r="X84" s="19">
        <f t="shared" si="91"/>
        <v>0</v>
      </c>
      <c r="Y84" s="17"/>
      <c r="Z84" s="4"/>
      <c r="AA84" s="4"/>
      <c r="AB84" s="101"/>
      <c r="AC84" s="101"/>
    </row>
    <row r="85" spans="1:29" ht="15.75" x14ac:dyDescent="0.25">
      <c r="A85" s="1">
        <v>2028</v>
      </c>
      <c r="B85" s="1">
        <v>1</v>
      </c>
      <c r="C85" s="3">
        <v>46753</v>
      </c>
      <c r="D85" s="3">
        <v>46843</v>
      </c>
      <c r="E85" s="25">
        <v>0</v>
      </c>
      <c r="F85" s="21"/>
      <c r="G85" s="21">
        <f t="shared" si="84"/>
        <v>405000</v>
      </c>
      <c r="H85" s="21">
        <f t="shared" si="85"/>
        <v>0</v>
      </c>
      <c r="I85" s="28">
        <f>H85/G85</f>
        <v>0</v>
      </c>
      <c r="J85" s="13">
        <v>0</v>
      </c>
      <c r="K85" s="5"/>
      <c r="L85" s="5">
        <f t="shared" si="94"/>
        <v>45000</v>
      </c>
      <c r="M85" s="5">
        <f t="shared" si="86"/>
        <v>0</v>
      </c>
      <c r="N85" s="19">
        <f t="shared" si="87"/>
        <v>0</v>
      </c>
      <c r="O85" s="25">
        <v>0</v>
      </c>
      <c r="P85" s="21"/>
      <c r="Q85" s="21">
        <f t="shared" si="88"/>
        <v>405000</v>
      </c>
      <c r="R85" s="21">
        <f t="shared" si="89"/>
        <v>0</v>
      </c>
      <c r="S85" s="28">
        <f>R85/Q85</f>
        <v>0</v>
      </c>
      <c r="T85" s="13">
        <v>0</v>
      </c>
      <c r="U85" s="5"/>
      <c r="V85" s="5">
        <f t="shared" si="95"/>
        <v>45000</v>
      </c>
      <c r="W85" s="5">
        <f t="shared" si="90"/>
        <v>0</v>
      </c>
      <c r="X85" s="19">
        <f t="shared" si="91"/>
        <v>0</v>
      </c>
      <c r="Y85" s="17"/>
      <c r="Z85" s="4"/>
      <c r="AA85" s="4"/>
      <c r="AB85" s="101"/>
      <c r="AC85" s="101"/>
    </row>
    <row r="86" spans="1:29" ht="15.75" x14ac:dyDescent="0.25">
      <c r="A86" s="1">
        <v>2028</v>
      </c>
      <c r="B86" s="1">
        <v>2</v>
      </c>
      <c r="C86" s="3">
        <v>46844</v>
      </c>
      <c r="D86" s="3">
        <v>46934</v>
      </c>
      <c r="E86" s="25">
        <v>0</v>
      </c>
      <c r="F86" s="21"/>
      <c r="G86" s="21">
        <f t="shared" si="84"/>
        <v>405000</v>
      </c>
      <c r="H86" s="21">
        <f t="shared" si="85"/>
        <v>0</v>
      </c>
      <c r="I86" s="28">
        <f t="shared" ref="I86:I87" si="96">H86/G86</f>
        <v>0</v>
      </c>
      <c r="J86" s="13">
        <v>0</v>
      </c>
      <c r="K86" s="5"/>
      <c r="L86" s="5">
        <f t="shared" si="94"/>
        <v>45000</v>
      </c>
      <c r="M86" s="5">
        <f t="shared" si="86"/>
        <v>0</v>
      </c>
      <c r="N86" s="19">
        <f t="shared" si="87"/>
        <v>0</v>
      </c>
      <c r="O86" s="25">
        <v>0</v>
      </c>
      <c r="P86" s="21"/>
      <c r="Q86" s="21">
        <f t="shared" si="88"/>
        <v>405000</v>
      </c>
      <c r="R86" s="21">
        <f t="shared" si="89"/>
        <v>0</v>
      </c>
      <c r="S86" s="28">
        <f t="shared" ref="S86:S87" si="97">R86/Q86</f>
        <v>0</v>
      </c>
      <c r="T86" s="13">
        <v>0</v>
      </c>
      <c r="U86" s="5"/>
      <c r="V86" s="5">
        <f t="shared" si="95"/>
        <v>45000</v>
      </c>
      <c r="W86" s="5">
        <f t="shared" si="90"/>
        <v>0</v>
      </c>
      <c r="X86" s="19">
        <f t="shared" si="91"/>
        <v>0</v>
      </c>
      <c r="Y86" s="17"/>
      <c r="Z86" s="4"/>
      <c r="AA86" s="4"/>
      <c r="AB86" s="101"/>
      <c r="AC86" s="101"/>
    </row>
    <row r="87" spans="1:29" ht="15.75" x14ac:dyDescent="0.25">
      <c r="A87" s="1">
        <v>2028</v>
      </c>
      <c r="B87" s="1">
        <v>3</v>
      </c>
      <c r="C87" s="3">
        <v>46935</v>
      </c>
      <c r="D87" s="3">
        <v>47026</v>
      </c>
      <c r="E87" s="25">
        <v>0</v>
      </c>
      <c r="F87" s="21"/>
      <c r="G87" s="21">
        <f t="shared" si="84"/>
        <v>405000</v>
      </c>
      <c r="H87" s="21">
        <f>SUM(H86+F87)</f>
        <v>0</v>
      </c>
      <c r="I87" s="28">
        <f t="shared" si="96"/>
        <v>0</v>
      </c>
      <c r="J87" s="13">
        <v>0</v>
      </c>
      <c r="K87" s="18"/>
      <c r="L87" s="18">
        <f t="shared" si="94"/>
        <v>45000</v>
      </c>
      <c r="M87" s="18">
        <f t="shared" si="86"/>
        <v>0</v>
      </c>
      <c r="N87" s="19">
        <f t="shared" si="87"/>
        <v>0</v>
      </c>
      <c r="O87" s="25">
        <v>0</v>
      </c>
      <c r="P87" s="21"/>
      <c r="Q87" s="21">
        <f t="shared" si="88"/>
        <v>405000</v>
      </c>
      <c r="R87" s="21">
        <f>SUM(R86+P87)</f>
        <v>0</v>
      </c>
      <c r="S87" s="28">
        <f t="shared" si="97"/>
        <v>0</v>
      </c>
      <c r="T87" s="13">
        <v>0</v>
      </c>
      <c r="U87" s="18"/>
      <c r="V87" s="18">
        <f t="shared" si="95"/>
        <v>45000</v>
      </c>
      <c r="W87" s="18">
        <f t="shared" si="90"/>
        <v>0</v>
      </c>
      <c r="X87" s="19">
        <f t="shared" si="91"/>
        <v>0</v>
      </c>
      <c r="Y87" s="17"/>
      <c r="Z87" s="4"/>
      <c r="AA87" s="4"/>
      <c r="AB87" s="101"/>
      <c r="AC87" s="101"/>
    </row>
    <row r="88" spans="1:29" ht="15.75" thickBot="1" x14ac:dyDescent="0.3">
      <c r="A88" s="40" t="s">
        <v>12</v>
      </c>
      <c r="B88" s="40"/>
      <c r="C88" s="40"/>
      <c r="D88" s="41"/>
      <c r="E88" s="42">
        <v>405000</v>
      </c>
      <c r="F88" s="38">
        <f>SUM(F64:F87)</f>
        <v>0</v>
      </c>
      <c r="G88" s="38">
        <f>G87</f>
        <v>405000</v>
      </c>
      <c r="H88" s="39">
        <f>H87</f>
        <v>0</v>
      </c>
      <c r="I88" s="49">
        <f>H88/G88</f>
        <v>0</v>
      </c>
      <c r="J88" s="43">
        <v>45000</v>
      </c>
      <c r="K88" s="50">
        <f>SUM(K64:K87)</f>
        <v>0</v>
      </c>
      <c r="L88" s="44">
        <f>L87</f>
        <v>45000</v>
      </c>
      <c r="M88" s="45">
        <f>M87</f>
        <v>0</v>
      </c>
      <c r="N88" s="46">
        <f>M88/L88</f>
        <v>0</v>
      </c>
      <c r="O88" s="42">
        <v>405000</v>
      </c>
      <c r="P88" s="38">
        <f>SUM(P64:P87)</f>
        <v>0</v>
      </c>
      <c r="Q88" s="38">
        <f>Q87</f>
        <v>405000</v>
      </c>
      <c r="R88" s="39">
        <f>R87</f>
        <v>0</v>
      </c>
      <c r="S88" s="49">
        <f>R88/Q88</f>
        <v>0</v>
      </c>
      <c r="T88" s="43">
        <v>45000</v>
      </c>
      <c r="U88" s="50">
        <f>SUM(U64:U87)</f>
        <v>0</v>
      </c>
      <c r="V88" s="44">
        <f>V87</f>
        <v>45000</v>
      </c>
      <c r="W88" s="45">
        <f>W87</f>
        <v>0</v>
      </c>
      <c r="X88" s="46">
        <f>W88/V88</f>
        <v>0</v>
      </c>
      <c r="Y88" s="47">
        <f>SUM(Y64:Y87)</f>
        <v>900</v>
      </c>
      <c r="Z88" s="47">
        <f>SUM(Z64:Z87)</f>
        <v>0</v>
      </c>
      <c r="AA88" s="47">
        <f>SUM(AA64:AA87)</f>
        <v>0</v>
      </c>
      <c r="AB88" s="47">
        <f t="shared" ref="AB88:AC88" si="98">SUM(AB64:AB87)</f>
        <v>0</v>
      </c>
      <c r="AC88" s="47">
        <f t="shared" si="98"/>
        <v>0</v>
      </c>
    </row>
    <row r="89" spans="1:29" ht="15.75" thickTop="1" x14ac:dyDescent="0.25"/>
    <row r="91" spans="1:29" x14ac:dyDescent="0.25">
      <c r="A91" s="190" t="s">
        <v>139</v>
      </c>
      <c r="B91" s="190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</row>
    <row r="92" spans="1:29" ht="15.75" thickBot="1" x14ac:dyDescent="0.3">
      <c r="A92" s="200" t="s">
        <v>0</v>
      </c>
      <c r="B92" s="201"/>
      <c r="C92" s="201"/>
      <c r="D92" s="202"/>
      <c r="E92" s="203" t="s">
        <v>109</v>
      </c>
      <c r="F92" s="204"/>
      <c r="G92" s="204"/>
      <c r="H92" s="204"/>
      <c r="I92" s="204"/>
      <c r="J92" s="203" t="s">
        <v>137</v>
      </c>
      <c r="K92" s="204"/>
      <c r="L92" s="204"/>
      <c r="M92" s="204"/>
      <c r="N92" s="204"/>
      <c r="O92" s="205" t="s">
        <v>116</v>
      </c>
      <c r="P92" s="192"/>
      <c r="Q92" s="192"/>
      <c r="R92" s="192"/>
      <c r="S92" s="193"/>
      <c r="T92" s="186" t="s">
        <v>117</v>
      </c>
      <c r="U92" s="187"/>
      <c r="V92" s="187"/>
      <c r="W92" s="187"/>
      <c r="X92" s="188"/>
      <c r="Y92" s="206" t="s">
        <v>134</v>
      </c>
      <c r="Z92" s="207"/>
      <c r="AA92" s="179" t="s">
        <v>146</v>
      </c>
      <c r="AB92" s="179"/>
      <c r="AC92" s="179"/>
    </row>
    <row r="93" spans="1:29" ht="75.75" thickTop="1" x14ac:dyDescent="0.25">
      <c r="A93" s="9" t="s">
        <v>1</v>
      </c>
      <c r="B93" s="9" t="s">
        <v>2</v>
      </c>
      <c r="C93" s="9" t="s">
        <v>3</v>
      </c>
      <c r="D93" s="11" t="s">
        <v>9</v>
      </c>
      <c r="E93" s="29" t="s">
        <v>4</v>
      </c>
      <c r="F93" s="23" t="s">
        <v>6</v>
      </c>
      <c r="G93" s="23" t="s">
        <v>5</v>
      </c>
      <c r="H93" s="23" t="s">
        <v>7</v>
      </c>
      <c r="I93" s="26" t="s">
        <v>8</v>
      </c>
      <c r="J93" s="29" t="s">
        <v>4</v>
      </c>
      <c r="K93" s="30" t="s">
        <v>6</v>
      </c>
      <c r="L93" s="30" t="s">
        <v>5</v>
      </c>
      <c r="M93" s="30" t="s">
        <v>7</v>
      </c>
      <c r="N93" s="31" t="s">
        <v>8</v>
      </c>
      <c r="O93" s="29" t="s">
        <v>4</v>
      </c>
      <c r="P93" s="23" t="s">
        <v>6</v>
      </c>
      <c r="Q93" s="23" t="s">
        <v>5</v>
      </c>
      <c r="R93" s="23" t="s">
        <v>7</v>
      </c>
      <c r="S93" s="26" t="s">
        <v>8</v>
      </c>
      <c r="T93" s="29" t="s">
        <v>4</v>
      </c>
      <c r="U93" s="30" t="s">
        <v>6</v>
      </c>
      <c r="V93" s="30" t="s">
        <v>5</v>
      </c>
      <c r="W93" s="30" t="s">
        <v>7</v>
      </c>
      <c r="X93" s="31" t="s">
        <v>8</v>
      </c>
      <c r="Y93" s="113" t="s">
        <v>132</v>
      </c>
      <c r="Z93" s="113" t="s">
        <v>133</v>
      </c>
      <c r="AA93" s="113" t="s">
        <v>145</v>
      </c>
      <c r="AB93" s="113" t="s">
        <v>147</v>
      </c>
      <c r="AC93" s="113" t="s">
        <v>148</v>
      </c>
    </row>
    <row r="94" spans="1:29" ht="15.75" x14ac:dyDescent="0.25">
      <c r="A94" s="68">
        <v>2022</v>
      </c>
      <c r="B94" s="68">
        <v>4</v>
      </c>
      <c r="C94" s="69">
        <v>44835</v>
      </c>
      <c r="D94" s="69">
        <v>44926</v>
      </c>
      <c r="E94" s="70"/>
      <c r="F94" s="70"/>
      <c r="G94" s="70"/>
      <c r="H94" s="70"/>
      <c r="I94" s="71"/>
      <c r="J94" s="70"/>
      <c r="K94" s="70"/>
      <c r="L94" s="70"/>
      <c r="M94" s="70"/>
      <c r="N94" s="71"/>
      <c r="O94" s="70"/>
      <c r="P94" s="70"/>
      <c r="Q94" s="70"/>
      <c r="R94" s="70"/>
      <c r="S94" s="71"/>
      <c r="T94" s="70"/>
      <c r="U94" s="70"/>
      <c r="V94" s="70"/>
      <c r="W94" s="70"/>
      <c r="X94" s="71"/>
      <c r="Y94" s="73"/>
      <c r="Z94" s="102"/>
      <c r="AA94" s="73"/>
      <c r="AB94" s="102"/>
      <c r="AC94" s="102"/>
    </row>
    <row r="95" spans="1:29" ht="15.75" x14ac:dyDescent="0.25">
      <c r="A95" s="68">
        <v>2023</v>
      </c>
      <c r="B95" s="68">
        <v>1</v>
      </c>
      <c r="C95" s="69">
        <v>44927</v>
      </c>
      <c r="D95" s="69">
        <v>45016</v>
      </c>
      <c r="E95" s="70"/>
      <c r="F95" s="70"/>
      <c r="G95" s="70"/>
      <c r="H95" s="70"/>
      <c r="I95" s="71"/>
      <c r="J95" s="70"/>
      <c r="K95" s="70"/>
      <c r="L95" s="70"/>
      <c r="M95" s="70"/>
      <c r="N95" s="71"/>
      <c r="O95" s="70"/>
      <c r="P95" s="70"/>
      <c r="Q95" s="70"/>
      <c r="R95" s="70"/>
      <c r="S95" s="71"/>
      <c r="T95" s="70"/>
      <c r="U95" s="70"/>
      <c r="V95" s="70"/>
      <c r="W95" s="70"/>
      <c r="X95" s="71"/>
      <c r="Y95" s="73"/>
      <c r="Z95" s="102"/>
      <c r="AA95" s="73"/>
      <c r="AB95" s="102"/>
      <c r="AC95" s="102"/>
    </row>
    <row r="96" spans="1:29" ht="15.75" x14ac:dyDescent="0.25">
      <c r="A96" s="115">
        <v>2023</v>
      </c>
      <c r="B96" s="115">
        <v>2</v>
      </c>
      <c r="C96" s="116">
        <v>45017</v>
      </c>
      <c r="D96" s="116">
        <v>45107</v>
      </c>
      <c r="E96" s="126">
        <v>0</v>
      </c>
      <c r="F96" s="118">
        <v>0</v>
      </c>
      <c r="G96" s="118">
        <f>E96</f>
        <v>0</v>
      </c>
      <c r="H96" s="118">
        <f>SUM(F96+0)</f>
        <v>0</v>
      </c>
      <c r="I96" s="127"/>
      <c r="J96" s="128">
        <v>0</v>
      </c>
      <c r="K96" s="129">
        <v>0</v>
      </c>
      <c r="L96" s="130">
        <f>J96</f>
        <v>0</v>
      </c>
      <c r="M96" s="129">
        <f>SUM(K96+0)</f>
        <v>0</v>
      </c>
      <c r="N96" s="131">
        <v>0</v>
      </c>
      <c r="O96" s="126">
        <v>0</v>
      </c>
      <c r="P96" s="118">
        <v>0</v>
      </c>
      <c r="Q96" s="118">
        <f>O96</f>
        <v>0</v>
      </c>
      <c r="R96" s="118">
        <f>SUM(P96+0)</f>
        <v>0</v>
      </c>
      <c r="S96" s="127"/>
      <c r="T96" s="128">
        <v>0</v>
      </c>
      <c r="U96" s="129">
        <v>0</v>
      </c>
      <c r="V96" s="130">
        <f>T96</f>
        <v>0</v>
      </c>
      <c r="W96" s="129">
        <f>SUM(U96+0)</f>
        <v>0</v>
      </c>
      <c r="X96" s="131">
        <v>0</v>
      </c>
      <c r="Y96" s="133"/>
      <c r="Z96" s="114"/>
      <c r="AA96" s="133"/>
      <c r="AB96" s="114"/>
      <c r="AC96" s="114"/>
    </row>
    <row r="97" spans="1:29" ht="15.75" x14ac:dyDescent="0.25">
      <c r="A97" s="68">
        <v>2023</v>
      </c>
      <c r="B97" s="68">
        <v>3</v>
      </c>
      <c r="C97" s="69">
        <v>45108</v>
      </c>
      <c r="D97" s="69">
        <v>45199</v>
      </c>
      <c r="E97" s="79">
        <v>0</v>
      </c>
      <c r="F97" s="80"/>
      <c r="G97" s="80">
        <f t="shared" ref="G97:G98" si="99">G96+E97</f>
        <v>0</v>
      </c>
      <c r="H97" s="80">
        <f t="shared" ref="H97:H101" si="100">SUM(H96+F97)</f>
        <v>0</v>
      </c>
      <c r="I97" s="81">
        <v>0</v>
      </c>
      <c r="J97" s="82"/>
      <c r="K97" s="83"/>
      <c r="L97" s="83">
        <f>L96+J97</f>
        <v>0</v>
      </c>
      <c r="M97" s="83">
        <f>SUM(M96+K97)</f>
        <v>0</v>
      </c>
      <c r="N97" s="158">
        <v>0</v>
      </c>
      <c r="O97" s="79"/>
      <c r="P97" s="80"/>
      <c r="Q97" s="80">
        <f t="shared" ref="Q97:Q98" si="101">Q96+O97</f>
        <v>0</v>
      </c>
      <c r="R97" s="80">
        <f t="shared" ref="R97:R101" si="102">SUM(R96+P97)</f>
        <v>0</v>
      </c>
      <c r="S97" s="81">
        <v>0</v>
      </c>
      <c r="T97" s="82"/>
      <c r="U97" s="83"/>
      <c r="V97" s="83">
        <f>V96+T97</f>
        <v>0</v>
      </c>
      <c r="W97" s="83">
        <f>SUM(W96+U97)</f>
        <v>0</v>
      </c>
      <c r="X97" s="158">
        <v>0</v>
      </c>
      <c r="Y97" s="159">
        <v>0</v>
      </c>
      <c r="Z97" s="72"/>
      <c r="AA97" s="72"/>
      <c r="AB97" s="102"/>
      <c r="AC97" s="102"/>
    </row>
    <row r="98" spans="1:29" ht="15.75" x14ac:dyDescent="0.25">
      <c r="A98" s="68">
        <v>2023</v>
      </c>
      <c r="B98" s="68">
        <v>4</v>
      </c>
      <c r="C98" s="69">
        <v>45200</v>
      </c>
      <c r="D98" s="69">
        <v>45291</v>
      </c>
      <c r="E98" s="79">
        <v>0</v>
      </c>
      <c r="F98" s="80"/>
      <c r="G98" s="80">
        <f t="shared" si="99"/>
        <v>0</v>
      </c>
      <c r="H98" s="80">
        <f t="shared" si="100"/>
        <v>0</v>
      </c>
      <c r="I98" s="81">
        <v>0</v>
      </c>
      <c r="J98" s="82">
        <f>$S$21/8</f>
        <v>0</v>
      </c>
      <c r="K98" s="83"/>
      <c r="L98" s="83">
        <f t="shared" ref="L98:L101" si="103">L97+J98</f>
        <v>0</v>
      </c>
      <c r="M98" s="83">
        <f t="shared" ref="M98:M100" si="104">SUM(M97+K98)</f>
        <v>0</v>
      </c>
      <c r="N98" s="158">
        <v>0</v>
      </c>
      <c r="O98" s="79"/>
      <c r="P98" s="80"/>
      <c r="Q98" s="80">
        <f t="shared" si="101"/>
        <v>0</v>
      </c>
      <c r="R98" s="80">
        <f t="shared" si="102"/>
        <v>0</v>
      </c>
      <c r="S98" s="81">
        <v>0</v>
      </c>
      <c r="T98" s="82">
        <f>$S$21/8</f>
        <v>0</v>
      </c>
      <c r="U98" s="83"/>
      <c r="V98" s="83">
        <f t="shared" ref="V98:V101" si="105">V97+T98</f>
        <v>0</v>
      </c>
      <c r="W98" s="83">
        <f t="shared" ref="W98:W100" si="106">SUM(W97+U98)</f>
        <v>0</v>
      </c>
      <c r="X98" s="158">
        <v>0</v>
      </c>
      <c r="Y98" s="159">
        <v>0</v>
      </c>
      <c r="Z98" s="72"/>
      <c r="AA98" s="72"/>
      <c r="AB98" s="102"/>
      <c r="AC98" s="102"/>
    </row>
    <row r="99" spans="1:29" ht="15.75" x14ac:dyDescent="0.25">
      <c r="A99" s="68">
        <v>2024</v>
      </c>
      <c r="B99" s="68">
        <v>1</v>
      </c>
      <c r="C99" s="69">
        <v>45292</v>
      </c>
      <c r="D99" s="69">
        <v>45382</v>
      </c>
      <c r="E99" s="79">
        <f>$E$118/11</f>
        <v>2045.4545454545455</v>
      </c>
      <c r="F99" s="80">
        <v>0</v>
      </c>
      <c r="G99" s="80">
        <f>G98+E99</f>
        <v>2045.4545454545455</v>
      </c>
      <c r="H99" s="80">
        <f t="shared" si="100"/>
        <v>0</v>
      </c>
      <c r="I99" s="81">
        <f t="shared" ref="I99:I114" si="107">H99/G99</f>
        <v>0</v>
      </c>
      <c r="J99" s="82">
        <f>$J$118/11</f>
        <v>227.27272727272728</v>
      </c>
      <c r="K99" s="83">
        <v>0</v>
      </c>
      <c r="L99" s="83">
        <f t="shared" si="103"/>
        <v>227.27272727272728</v>
      </c>
      <c r="M99" s="83">
        <f t="shared" si="104"/>
        <v>0</v>
      </c>
      <c r="N99" s="158">
        <f t="shared" ref="N99:N101" si="108">M99/L99</f>
        <v>0</v>
      </c>
      <c r="O99" s="79">
        <f>$O$118/11</f>
        <v>16363.636363636364</v>
      </c>
      <c r="P99" s="80">
        <v>0</v>
      </c>
      <c r="Q99" s="80">
        <f>Q98+O99</f>
        <v>16363.636363636364</v>
      </c>
      <c r="R99" s="80">
        <f t="shared" si="102"/>
        <v>0</v>
      </c>
      <c r="S99" s="81">
        <f t="shared" ref="S99:S114" si="109">R99/Q99</f>
        <v>0</v>
      </c>
      <c r="T99" s="82">
        <f>$T$118/11</f>
        <v>1818.1818181818182</v>
      </c>
      <c r="U99" s="83">
        <v>0</v>
      </c>
      <c r="V99" s="83">
        <f t="shared" si="105"/>
        <v>1818.1818181818182</v>
      </c>
      <c r="W99" s="83">
        <f t="shared" si="106"/>
        <v>0</v>
      </c>
      <c r="X99" s="158">
        <f t="shared" ref="X99:X101" si="110">W99/V99</f>
        <v>0</v>
      </c>
      <c r="Y99" s="159">
        <v>0</v>
      </c>
      <c r="Z99" s="72">
        <v>0</v>
      </c>
      <c r="AA99" s="72">
        <v>0</v>
      </c>
      <c r="AB99" s="102">
        <v>0</v>
      </c>
      <c r="AC99" s="102">
        <v>0</v>
      </c>
    </row>
    <row r="100" spans="1:29" ht="15.75" x14ac:dyDescent="0.25">
      <c r="A100" s="68">
        <v>2024</v>
      </c>
      <c r="B100" s="68">
        <v>2</v>
      </c>
      <c r="C100" s="69">
        <v>45383</v>
      </c>
      <c r="D100" s="69">
        <v>45473</v>
      </c>
      <c r="E100" s="79">
        <f t="shared" ref="E100:E109" si="111">$E$118/11</f>
        <v>2045.4545454545455</v>
      </c>
      <c r="F100" s="80">
        <v>0</v>
      </c>
      <c r="G100" s="80">
        <f t="shared" ref="G100:G101" si="112">G99+E100</f>
        <v>4090.909090909091</v>
      </c>
      <c r="H100" s="80">
        <f t="shared" si="100"/>
        <v>0</v>
      </c>
      <c r="I100" s="81">
        <f t="shared" si="107"/>
        <v>0</v>
      </c>
      <c r="J100" s="82">
        <f t="shared" ref="J100:J109" si="113">$J$118/11</f>
        <v>227.27272727272728</v>
      </c>
      <c r="K100" s="83">
        <v>0</v>
      </c>
      <c r="L100" s="83">
        <f t="shared" si="103"/>
        <v>454.54545454545456</v>
      </c>
      <c r="M100" s="83">
        <f t="shared" si="104"/>
        <v>0</v>
      </c>
      <c r="N100" s="158">
        <f t="shared" si="108"/>
        <v>0</v>
      </c>
      <c r="O100" s="79">
        <f t="shared" ref="O100:O109" si="114">$O$118/11</f>
        <v>16363.636363636364</v>
      </c>
      <c r="P100" s="80">
        <v>0</v>
      </c>
      <c r="Q100" s="80">
        <f t="shared" ref="Q100:Q101" si="115">Q99+O100</f>
        <v>32727.272727272728</v>
      </c>
      <c r="R100" s="80">
        <f t="shared" si="102"/>
        <v>0</v>
      </c>
      <c r="S100" s="81">
        <f t="shared" si="109"/>
        <v>0</v>
      </c>
      <c r="T100" s="82">
        <f t="shared" ref="T100:T109" si="116">$T$118/11</f>
        <v>1818.1818181818182</v>
      </c>
      <c r="U100" s="83">
        <v>0</v>
      </c>
      <c r="V100" s="83">
        <f t="shared" si="105"/>
        <v>3636.3636363636365</v>
      </c>
      <c r="W100" s="83">
        <f t="shared" si="106"/>
        <v>0</v>
      </c>
      <c r="X100" s="158">
        <f t="shared" si="110"/>
        <v>0</v>
      </c>
      <c r="Y100" s="159">
        <v>0</v>
      </c>
      <c r="Z100" s="72">
        <v>0</v>
      </c>
      <c r="AA100" s="72">
        <v>0</v>
      </c>
      <c r="AB100" s="102">
        <v>0</v>
      </c>
      <c r="AC100" s="102">
        <v>0</v>
      </c>
    </row>
    <row r="101" spans="1:29" ht="15.75" x14ac:dyDescent="0.25">
      <c r="A101" s="68">
        <v>2024</v>
      </c>
      <c r="B101" s="68">
        <v>3</v>
      </c>
      <c r="C101" s="69">
        <v>45474</v>
      </c>
      <c r="D101" s="69">
        <v>45565</v>
      </c>
      <c r="E101" s="79">
        <f t="shared" si="111"/>
        <v>2045.4545454545455</v>
      </c>
      <c r="F101" s="80">
        <v>0</v>
      </c>
      <c r="G101" s="80">
        <f t="shared" si="112"/>
        <v>6136.363636363636</v>
      </c>
      <c r="H101" s="80">
        <f t="shared" si="100"/>
        <v>0</v>
      </c>
      <c r="I101" s="81">
        <f t="shared" si="107"/>
        <v>0</v>
      </c>
      <c r="J101" s="82">
        <f t="shared" si="113"/>
        <v>227.27272727272728</v>
      </c>
      <c r="K101" s="83">
        <v>0</v>
      </c>
      <c r="L101" s="83">
        <f t="shared" si="103"/>
        <v>681.81818181818187</v>
      </c>
      <c r="M101" s="83">
        <f>SUM(M100+K101)</f>
        <v>0</v>
      </c>
      <c r="N101" s="158">
        <f t="shared" si="108"/>
        <v>0</v>
      </c>
      <c r="O101" s="79">
        <f t="shared" si="114"/>
        <v>16363.636363636364</v>
      </c>
      <c r="P101" s="80">
        <v>0</v>
      </c>
      <c r="Q101" s="80">
        <f t="shared" si="115"/>
        <v>49090.909090909088</v>
      </c>
      <c r="R101" s="80">
        <f t="shared" si="102"/>
        <v>0</v>
      </c>
      <c r="S101" s="81">
        <f t="shared" si="109"/>
        <v>0</v>
      </c>
      <c r="T101" s="82">
        <f t="shared" si="116"/>
        <v>1818.1818181818182</v>
      </c>
      <c r="U101" s="83">
        <v>0</v>
      </c>
      <c r="V101" s="83">
        <f t="shared" si="105"/>
        <v>5454.545454545455</v>
      </c>
      <c r="W101" s="83">
        <f>SUM(W100+U101)</f>
        <v>0</v>
      </c>
      <c r="X101" s="158">
        <f t="shared" si="110"/>
        <v>0</v>
      </c>
      <c r="Y101" s="159">
        <v>0</v>
      </c>
      <c r="Z101" s="72">
        <v>0</v>
      </c>
      <c r="AA101" s="72">
        <v>0</v>
      </c>
      <c r="AB101" s="138">
        <v>0</v>
      </c>
      <c r="AC101" s="102">
        <v>0</v>
      </c>
    </row>
    <row r="102" spans="1:29" ht="15.75" x14ac:dyDescent="0.25">
      <c r="A102" s="1">
        <v>2024</v>
      </c>
      <c r="B102" s="1">
        <v>4</v>
      </c>
      <c r="C102" s="3">
        <v>45566</v>
      </c>
      <c r="D102" s="3">
        <v>45657</v>
      </c>
      <c r="E102" s="24">
        <f t="shared" si="111"/>
        <v>2045.4545454545455</v>
      </c>
      <c r="F102" s="20"/>
      <c r="G102" s="20">
        <f>G101+E102</f>
        <v>8181.818181818182</v>
      </c>
      <c r="H102" s="20">
        <f>SUM(H101+F102)</f>
        <v>0</v>
      </c>
      <c r="I102" s="27">
        <f t="shared" si="107"/>
        <v>0</v>
      </c>
      <c r="J102" s="12">
        <f t="shared" si="113"/>
        <v>227.27272727272728</v>
      </c>
      <c r="K102" s="8"/>
      <c r="L102" s="8">
        <f>L101+J102</f>
        <v>909.09090909090912</v>
      </c>
      <c r="M102" s="8">
        <f>SUM(M101+K102)</f>
        <v>0</v>
      </c>
      <c r="N102" s="77">
        <f>M102/L102</f>
        <v>0</v>
      </c>
      <c r="O102" s="24">
        <f t="shared" si="114"/>
        <v>16363.636363636364</v>
      </c>
      <c r="P102" s="20"/>
      <c r="Q102" s="20">
        <f>Q101+O102</f>
        <v>65454.545454545456</v>
      </c>
      <c r="R102" s="20">
        <f>SUM(R101+P102)</f>
        <v>0</v>
      </c>
      <c r="S102" s="27">
        <f t="shared" si="109"/>
        <v>0</v>
      </c>
      <c r="T102" s="12">
        <f t="shared" si="116"/>
        <v>1818.1818181818182</v>
      </c>
      <c r="U102" s="8"/>
      <c r="V102" s="8">
        <f>V101+T102</f>
        <v>7272.727272727273</v>
      </c>
      <c r="W102" s="8">
        <f>SUM(W101+U102)</f>
        <v>0</v>
      </c>
      <c r="X102" s="77">
        <f>W102/V102</f>
        <v>0</v>
      </c>
      <c r="Y102" s="78">
        <v>0</v>
      </c>
      <c r="Z102" s="16"/>
      <c r="AA102" s="16"/>
      <c r="AB102" s="101"/>
      <c r="AC102" s="101"/>
    </row>
    <row r="103" spans="1:29" ht="15.75" x14ac:dyDescent="0.25">
      <c r="A103" s="1">
        <v>2025</v>
      </c>
      <c r="B103" s="1">
        <v>1</v>
      </c>
      <c r="C103" s="3">
        <v>45658</v>
      </c>
      <c r="D103" s="3">
        <v>45747</v>
      </c>
      <c r="E103" s="24">
        <f t="shared" si="111"/>
        <v>2045.4545454545455</v>
      </c>
      <c r="F103" s="20"/>
      <c r="G103" s="20">
        <f t="shared" ref="G103:G117" si="117">G102+E103</f>
        <v>10227.272727272728</v>
      </c>
      <c r="H103" s="20">
        <f t="shared" ref="H103:H116" si="118">SUM(H102+F103)</f>
        <v>0</v>
      </c>
      <c r="I103" s="27">
        <f t="shared" si="107"/>
        <v>0</v>
      </c>
      <c r="J103" s="12">
        <f t="shared" si="113"/>
        <v>227.27272727272728</v>
      </c>
      <c r="K103" s="8"/>
      <c r="L103" s="8">
        <f>L102+J103</f>
        <v>1136.3636363636365</v>
      </c>
      <c r="M103" s="8">
        <f t="shared" ref="M103:M117" si="119">SUM(M102+K103)</f>
        <v>0</v>
      </c>
      <c r="N103" s="77">
        <f t="shared" ref="N103:N117" si="120">M103/L103</f>
        <v>0</v>
      </c>
      <c r="O103" s="24">
        <f t="shared" si="114"/>
        <v>16363.636363636364</v>
      </c>
      <c r="P103" s="20"/>
      <c r="Q103" s="20">
        <f t="shared" ref="Q103:Q117" si="121">Q102+O103</f>
        <v>81818.181818181823</v>
      </c>
      <c r="R103" s="20">
        <f t="shared" ref="R103:R116" si="122">SUM(R102+P103)</f>
        <v>0</v>
      </c>
      <c r="S103" s="27">
        <f t="shared" si="109"/>
        <v>0</v>
      </c>
      <c r="T103" s="12">
        <f t="shared" si="116"/>
        <v>1818.1818181818182</v>
      </c>
      <c r="U103" s="8"/>
      <c r="V103" s="8">
        <f>V102+T103</f>
        <v>9090.9090909090919</v>
      </c>
      <c r="W103" s="8">
        <f t="shared" ref="W103:W117" si="123">SUM(W102+U103)</f>
        <v>0</v>
      </c>
      <c r="X103" s="77">
        <f t="shared" ref="X103:X117" si="124">W103/V103</f>
        <v>0</v>
      </c>
      <c r="Y103" s="78">
        <v>0</v>
      </c>
      <c r="Z103" s="16"/>
      <c r="AA103" s="16"/>
      <c r="AB103" s="101"/>
      <c r="AC103" s="101"/>
    </row>
    <row r="104" spans="1:29" ht="15.75" x14ac:dyDescent="0.25">
      <c r="A104" s="1">
        <v>2025</v>
      </c>
      <c r="B104" s="1">
        <v>2</v>
      </c>
      <c r="C104" s="3">
        <v>45748</v>
      </c>
      <c r="D104" s="3">
        <v>45838</v>
      </c>
      <c r="E104" s="24">
        <f t="shared" si="111"/>
        <v>2045.4545454545455</v>
      </c>
      <c r="F104" s="20"/>
      <c r="G104" s="20">
        <f t="shared" si="117"/>
        <v>12272.727272727274</v>
      </c>
      <c r="H104" s="20">
        <f t="shared" si="118"/>
        <v>0</v>
      </c>
      <c r="I104" s="27">
        <f t="shared" si="107"/>
        <v>0</v>
      </c>
      <c r="J104" s="12">
        <f t="shared" si="113"/>
        <v>227.27272727272728</v>
      </c>
      <c r="K104" s="8"/>
      <c r="L104" s="8">
        <f t="shared" ref="L104" si="125">L103+J104</f>
        <v>1363.6363636363637</v>
      </c>
      <c r="M104" s="8">
        <f t="shared" si="119"/>
        <v>0</v>
      </c>
      <c r="N104" s="77">
        <f t="shared" si="120"/>
        <v>0</v>
      </c>
      <c r="O104" s="24">
        <f t="shared" si="114"/>
        <v>16363.636363636364</v>
      </c>
      <c r="P104" s="20"/>
      <c r="Q104" s="20">
        <f t="shared" si="121"/>
        <v>98181.818181818191</v>
      </c>
      <c r="R104" s="20">
        <f t="shared" si="122"/>
        <v>0</v>
      </c>
      <c r="S104" s="27">
        <f t="shared" si="109"/>
        <v>0</v>
      </c>
      <c r="T104" s="12">
        <f t="shared" si="116"/>
        <v>1818.1818181818182</v>
      </c>
      <c r="U104" s="8"/>
      <c r="V104" s="8">
        <f t="shared" ref="V104" si="126">V103+T104</f>
        <v>10909.09090909091</v>
      </c>
      <c r="W104" s="8">
        <f t="shared" si="123"/>
        <v>0</v>
      </c>
      <c r="X104" s="77">
        <f t="shared" si="124"/>
        <v>0</v>
      </c>
      <c r="Y104" s="78">
        <v>0</v>
      </c>
      <c r="Z104" s="16"/>
      <c r="AA104" s="16"/>
      <c r="AB104" s="101"/>
      <c r="AC104" s="101"/>
    </row>
    <row r="105" spans="1:29" ht="15.75" x14ac:dyDescent="0.25">
      <c r="A105" s="1">
        <v>2025</v>
      </c>
      <c r="B105" s="1">
        <v>3</v>
      </c>
      <c r="C105" s="3">
        <v>45839</v>
      </c>
      <c r="D105" s="3">
        <v>45930</v>
      </c>
      <c r="E105" s="24">
        <f t="shared" si="111"/>
        <v>2045.4545454545455</v>
      </c>
      <c r="F105" s="20"/>
      <c r="G105" s="20">
        <f t="shared" si="117"/>
        <v>14318.18181818182</v>
      </c>
      <c r="H105" s="20">
        <f t="shared" si="118"/>
        <v>0</v>
      </c>
      <c r="I105" s="27">
        <f t="shared" si="107"/>
        <v>0</v>
      </c>
      <c r="J105" s="12">
        <f t="shared" si="113"/>
        <v>227.27272727272728</v>
      </c>
      <c r="K105" s="8"/>
      <c r="L105" s="8">
        <f>L104+J105</f>
        <v>1590.909090909091</v>
      </c>
      <c r="M105" s="8">
        <f t="shared" si="119"/>
        <v>0</v>
      </c>
      <c r="N105" s="77">
        <f t="shared" si="120"/>
        <v>0</v>
      </c>
      <c r="O105" s="24">
        <f t="shared" si="114"/>
        <v>16363.636363636364</v>
      </c>
      <c r="P105" s="20"/>
      <c r="Q105" s="20">
        <f t="shared" si="121"/>
        <v>114545.45454545456</v>
      </c>
      <c r="R105" s="20">
        <f t="shared" si="122"/>
        <v>0</v>
      </c>
      <c r="S105" s="27">
        <f t="shared" si="109"/>
        <v>0</v>
      </c>
      <c r="T105" s="12">
        <f t="shared" si="116"/>
        <v>1818.1818181818182</v>
      </c>
      <c r="U105" s="8"/>
      <c r="V105" s="8">
        <f>V104+T105</f>
        <v>12727.272727272728</v>
      </c>
      <c r="W105" s="8">
        <f t="shared" si="123"/>
        <v>0</v>
      </c>
      <c r="X105" s="77">
        <f t="shared" si="124"/>
        <v>0</v>
      </c>
      <c r="Y105" s="78">
        <v>0</v>
      </c>
      <c r="Z105" s="16"/>
      <c r="AA105" s="16"/>
      <c r="AB105" s="101"/>
      <c r="AC105" s="101"/>
    </row>
    <row r="106" spans="1:29" ht="15.75" x14ac:dyDescent="0.25">
      <c r="A106" s="1">
        <v>2025</v>
      </c>
      <c r="B106" s="1">
        <v>4</v>
      </c>
      <c r="C106" s="3">
        <v>45931</v>
      </c>
      <c r="D106" s="3">
        <v>46022</v>
      </c>
      <c r="E106" s="24">
        <f t="shared" si="111"/>
        <v>2045.4545454545455</v>
      </c>
      <c r="F106" s="20"/>
      <c r="G106" s="20">
        <f t="shared" si="117"/>
        <v>16363.636363636366</v>
      </c>
      <c r="H106" s="20">
        <f t="shared" si="118"/>
        <v>0</v>
      </c>
      <c r="I106" s="27">
        <f t="shared" si="107"/>
        <v>0</v>
      </c>
      <c r="J106" s="12">
        <f t="shared" si="113"/>
        <v>227.27272727272728</v>
      </c>
      <c r="K106" s="8"/>
      <c r="L106" s="8">
        <f t="shared" ref="L106:L117" si="127">L105+J106</f>
        <v>1818.1818181818182</v>
      </c>
      <c r="M106" s="8">
        <f t="shared" si="119"/>
        <v>0</v>
      </c>
      <c r="N106" s="77">
        <f t="shared" si="120"/>
        <v>0</v>
      </c>
      <c r="O106" s="24">
        <f t="shared" si="114"/>
        <v>16363.636363636364</v>
      </c>
      <c r="P106" s="20"/>
      <c r="Q106" s="20">
        <f t="shared" si="121"/>
        <v>130909.09090909093</v>
      </c>
      <c r="R106" s="20">
        <f t="shared" si="122"/>
        <v>0</v>
      </c>
      <c r="S106" s="27">
        <f t="shared" si="109"/>
        <v>0</v>
      </c>
      <c r="T106" s="12">
        <f t="shared" si="116"/>
        <v>1818.1818181818182</v>
      </c>
      <c r="U106" s="8"/>
      <c r="V106" s="8">
        <f t="shared" ref="V106:V117" si="128">V105+T106</f>
        <v>14545.454545454546</v>
      </c>
      <c r="W106" s="8">
        <f t="shared" si="123"/>
        <v>0</v>
      </c>
      <c r="X106" s="77">
        <f t="shared" si="124"/>
        <v>0</v>
      </c>
      <c r="Y106" s="78">
        <v>0</v>
      </c>
      <c r="Z106" s="16"/>
      <c r="AA106" s="16"/>
      <c r="AB106" s="101"/>
      <c r="AC106" s="101"/>
    </row>
    <row r="107" spans="1:29" ht="15.75" x14ac:dyDescent="0.25">
      <c r="A107" s="1">
        <v>2026</v>
      </c>
      <c r="B107" s="1">
        <v>1</v>
      </c>
      <c r="C107" s="3">
        <v>46023</v>
      </c>
      <c r="D107" s="3">
        <v>46112</v>
      </c>
      <c r="E107" s="24">
        <f t="shared" si="111"/>
        <v>2045.4545454545455</v>
      </c>
      <c r="F107" s="20"/>
      <c r="G107" s="20">
        <f t="shared" si="117"/>
        <v>18409.090909090912</v>
      </c>
      <c r="H107" s="20">
        <f t="shared" si="118"/>
        <v>0</v>
      </c>
      <c r="I107" s="27">
        <f t="shared" si="107"/>
        <v>0</v>
      </c>
      <c r="J107" s="12">
        <f t="shared" si="113"/>
        <v>227.27272727272728</v>
      </c>
      <c r="K107" s="8"/>
      <c r="L107" s="8">
        <f t="shared" si="127"/>
        <v>2045.4545454545455</v>
      </c>
      <c r="M107" s="8">
        <f t="shared" si="119"/>
        <v>0</v>
      </c>
      <c r="N107" s="77">
        <f t="shared" si="120"/>
        <v>0</v>
      </c>
      <c r="O107" s="24">
        <f t="shared" si="114"/>
        <v>16363.636363636364</v>
      </c>
      <c r="P107" s="20"/>
      <c r="Q107" s="20">
        <f t="shared" si="121"/>
        <v>147272.72727272729</v>
      </c>
      <c r="R107" s="20">
        <f t="shared" si="122"/>
        <v>0</v>
      </c>
      <c r="S107" s="27">
        <f t="shared" si="109"/>
        <v>0</v>
      </c>
      <c r="T107" s="12">
        <f t="shared" si="116"/>
        <v>1818.1818181818182</v>
      </c>
      <c r="U107" s="8"/>
      <c r="V107" s="8">
        <f t="shared" si="128"/>
        <v>16363.636363636364</v>
      </c>
      <c r="W107" s="8">
        <f t="shared" si="123"/>
        <v>0</v>
      </c>
      <c r="X107" s="77">
        <f t="shared" si="124"/>
        <v>0</v>
      </c>
      <c r="Y107" s="78">
        <v>0</v>
      </c>
      <c r="Z107" s="16"/>
      <c r="AA107" s="16"/>
      <c r="AB107" s="101"/>
      <c r="AC107" s="101"/>
    </row>
    <row r="108" spans="1:29" ht="15.75" x14ac:dyDescent="0.25">
      <c r="A108" s="1">
        <v>2026</v>
      </c>
      <c r="B108" s="1">
        <v>2</v>
      </c>
      <c r="C108" s="3">
        <v>46113</v>
      </c>
      <c r="D108" s="3">
        <v>46203</v>
      </c>
      <c r="E108" s="24">
        <f t="shared" si="111"/>
        <v>2045.4545454545455</v>
      </c>
      <c r="F108" s="20"/>
      <c r="G108" s="20">
        <f t="shared" si="117"/>
        <v>20454.545454545456</v>
      </c>
      <c r="H108" s="20">
        <f t="shared" si="118"/>
        <v>0</v>
      </c>
      <c r="I108" s="27">
        <f t="shared" si="107"/>
        <v>0</v>
      </c>
      <c r="J108" s="12">
        <f t="shared" si="113"/>
        <v>227.27272727272728</v>
      </c>
      <c r="K108" s="8"/>
      <c r="L108" s="8">
        <f t="shared" si="127"/>
        <v>2272.727272727273</v>
      </c>
      <c r="M108" s="8">
        <f t="shared" si="119"/>
        <v>0</v>
      </c>
      <c r="N108" s="77">
        <f t="shared" si="120"/>
        <v>0</v>
      </c>
      <c r="O108" s="24">
        <f t="shared" si="114"/>
        <v>16363.636363636364</v>
      </c>
      <c r="P108" s="20"/>
      <c r="Q108" s="20">
        <f t="shared" si="121"/>
        <v>163636.36363636365</v>
      </c>
      <c r="R108" s="20">
        <f t="shared" si="122"/>
        <v>0</v>
      </c>
      <c r="S108" s="27">
        <f t="shared" si="109"/>
        <v>0</v>
      </c>
      <c r="T108" s="12">
        <f t="shared" si="116"/>
        <v>1818.1818181818182</v>
      </c>
      <c r="U108" s="8"/>
      <c r="V108" s="8">
        <f t="shared" si="128"/>
        <v>18181.818181818184</v>
      </c>
      <c r="W108" s="8">
        <f t="shared" si="123"/>
        <v>0</v>
      </c>
      <c r="X108" s="77">
        <f t="shared" si="124"/>
        <v>0</v>
      </c>
      <c r="Y108" s="78">
        <v>0</v>
      </c>
      <c r="Z108" s="16"/>
      <c r="AA108" s="16"/>
      <c r="AB108" s="101"/>
      <c r="AC108" s="101"/>
    </row>
    <row r="109" spans="1:29" ht="15.75" x14ac:dyDescent="0.25">
      <c r="A109" s="1">
        <v>2026</v>
      </c>
      <c r="B109" s="1">
        <v>3</v>
      </c>
      <c r="C109" s="3">
        <v>46204</v>
      </c>
      <c r="D109" s="3">
        <v>46295</v>
      </c>
      <c r="E109" s="24">
        <f t="shared" si="111"/>
        <v>2045.4545454545455</v>
      </c>
      <c r="F109" s="21"/>
      <c r="G109" s="21">
        <f t="shared" si="117"/>
        <v>22500</v>
      </c>
      <c r="H109" s="21">
        <f t="shared" si="118"/>
        <v>0</v>
      </c>
      <c r="I109" s="28">
        <f t="shared" si="107"/>
        <v>0</v>
      </c>
      <c r="J109" s="12">
        <f t="shared" si="113"/>
        <v>227.27272727272728</v>
      </c>
      <c r="K109" s="5"/>
      <c r="L109" s="5">
        <f t="shared" si="127"/>
        <v>2500.0000000000005</v>
      </c>
      <c r="M109" s="5">
        <f t="shared" si="119"/>
        <v>0</v>
      </c>
      <c r="N109" s="19">
        <f t="shared" si="120"/>
        <v>0</v>
      </c>
      <c r="O109" s="24">
        <f t="shared" si="114"/>
        <v>16363.636363636364</v>
      </c>
      <c r="P109" s="21"/>
      <c r="Q109" s="21">
        <f t="shared" si="121"/>
        <v>180000</v>
      </c>
      <c r="R109" s="21">
        <f t="shared" si="122"/>
        <v>0</v>
      </c>
      <c r="S109" s="28">
        <f t="shared" si="109"/>
        <v>0</v>
      </c>
      <c r="T109" s="12">
        <f t="shared" si="116"/>
        <v>1818.1818181818182</v>
      </c>
      <c r="U109" s="5"/>
      <c r="V109" s="5">
        <f t="shared" si="128"/>
        <v>20000.000000000004</v>
      </c>
      <c r="W109" s="5">
        <f t="shared" si="123"/>
        <v>0</v>
      </c>
      <c r="X109" s="19">
        <f t="shared" si="124"/>
        <v>0</v>
      </c>
      <c r="Y109" s="76">
        <v>225</v>
      </c>
      <c r="Z109" s="4"/>
      <c r="AA109" s="16"/>
      <c r="AB109" s="101"/>
      <c r="AC109" s="101"/>
    </row>
    <row r="110" spans="1:29" ht="15.75" x14ac:dyDescent="0.25">
      <c r="A110" s="1">
        <v>2026</v>
      </c>
      <c r="B110" s="1">
        <v>4</v>
      </c>
      <c r="C110" s="3">
        <v>46296</v>
      </c>
      <c r="D110" s="3">
        <v>46387</v>
      </c>
      <c r="E110" s="25">
        <v>0</v>
      </c>
      <c r="F110" s="21"/>
      <c r="G110" s="21">
        <f t="shared" si="117"/>
        <v>22500</v>
      </c>
      <c r="H110" s="21">
        <f t="shared" si="118"/>
        <v>0</v>
      </c>
      <c r="I110" s="28">
        <f t="shared" si="107"/>
        <v>0</v>
      </c>
      <c r="J110" s="13">
        <v>0</v>
      </c>
      <c r="K110" s="5"/>
      <c r="L110" s="5">
        <f t="shared" si="127"/>
        <v>2500.0000000000005</v>
      </c>
      <c r="M110" s="5">
        <f t="shared" si="119"/>
        <v>0</v>
      </c>
      <c r="N110" s="19">
        <f t="shared" si="120"/>
        <v>0</v>
      </c>
      <c r="O110" s="25">
        <v>0</v>
      </c>
      <c r="P110" s="21"/>
      <c r="Q110" s="21">
        <f t="shared" si="121"/>
        <v>180000</v>
      </c>
      <c r="R110" s="21">
        <f t="shared" si="122"/>
        <v>0</v>
      </c>
      <c r="S110" s="28">
        <f t="shared" si="109"/>
        <v>0</v>
      </c>
      <c r="T110" s="13">
        <v>0</v>
      </c>
      <c r="U110" s="5"/>
      <c r="V110" s="5">
        <f t="shared" si="128"/>
        <v>20000.000000000004</v>
      </c>
      <c r="W110" s="5">
        <f t="shared" si="123"/>
        <v>0</v>
      </c>
      <c r="X110" s="19">
        <f t="shared" si="124"/>
        <v>0</v>
      </c>
      <c r="Y110" s="17"/>
      <c r="Z110" s="4"/>
      <c r="AA110" s="4"/>
      <c r="AB110" s="101"/>
      <c r="AC110" s="101"/>
    </row>
    <row r="111" spans="1:29" ht="15.75" x14ac:dyDescent="0.25">
      <c r="A111" s="1">
        <v>2027</v>
      </c>
      <c r="B111" s="1">
        <v>1</v>
      </c>
      <c r="C111" s="3">
        <v>46388</v>
      </c>
      <c r="D111" s="3">
        <v>46477</v>
      </c>
      <c r="E111" s="25">
        <v>0</v>
      </c>
      <c r="F111" s="21"/>
      <c r="G111" s="21">
        <f t="shared" si="117"/>
        <v>22500</v>
      </c>
      <c r="H111" s="21">
        <f t="shared" si="118"/>
        <v>0</v>
      </c>
      <c r="I111" s="28">
        <f t="shared" si="107"/>
        <v>0</v>
      </c>
      <c r="J111" s="13">
        <v>0</v>
      </c>
      <c r="K111" s="5"/>
      <c r="L111" s="5">
        <f t="shared" si="127"/>
        <v>2500.0000000000005</v>
      </c>
      <c r="M111" s="5">
        <f t="shared" si="119"/>
        <v>0</v>
      </c>
      <c r="N111" s="19">
        <f t="shared" si="120"/>
        <v>0</v>
      </c>
      <c r="O111" s="25">
        <v>0</v>
      </c>
      <c r="P111" s="21"/>
      <c r="Q111" s="21">
        <f t="shared" si="121"/>
        <v>180000</v>
      </c>
      <c r="R111" s="21">
        <f t="shared" si="122"/>
        <v>0</v>
      </c>
      <c r="S111" s="28">
        <f t="shared" si="109"/>
        <v>0</v>
      </c>
      <c r="T111" s="13">
        <v>0</v>
      </c>
      <c r="U111" s="5"/>
      <c r="V111" s="5">
        <f t="shared" si="128"/>
        <v>20000.000000000004</v>
      </c>
      <c r="W111" s="5">
        <f t="shared" si="123"/>
        <v>0</v>
      </c>
      <c r="X111" s="19">
        <f t="shared" si="124"/>
        <v>0</v>
      </c>
      <c r="Y111" s="17"/>
      <c r="Z111" s="4"/>
      <c r="AA111" s="4"/>
      <c r="AB111" s="101"/>
      <c r="AC111" s="101"/>
    </row>
    <row r="112" spans="1:29" ht="15.75" x14ac:dyDescent="0.25">
      <c r="A112" s="1">
        <v>2027</v>
      </c>
      <c r="B112" s="1">
        <v>2</v>
      </c>
      <c r="C112" s="3">
        <v>46478</v>
      </c>
      <c r="D112" s="3">
        <v>46568</v>
      </c>
      <c r="E112" s="25">
        <v>0</v>
      </c>
      <c r="F112" s="21"/>
      <c r="G112" s="21">
        <f t="shared" si="117"/>
        <v>22500</v>
      </c>
      <c r="H112" s="21">
        <f t="shared" si="118"/>
        <v>0</v>
      </c>
      <c r="I112" s="28">
        <f t="shared" si="107"/>
        <v>0</v>
      </c>
      <c r="J112" s="13">
        <v>0</v>
      </c>
      <c r="K112" s="5"/>
      <c r="L112" s="5">
        <f t="shared" si="127"/>
        <v>2500.0000000000005</v>
      </c>
      <c r="M112" s="5">
        <f t="shared" si="119"/>
        <v>0</v>
      </c>
      <c r="N112" s="19">
        <f t="shared" si="120"/>
        <v>0</v>
      </c>
      <c r="O112" s="25">
        <v>0</v>
      </c>
      <c r="P112" s="21"/>
      <c r="Q112" s="21">
        <f t="shared" si="121"/>
        <v>180000</v>
      </c>
      <c r="R112" s="21">
        <f t="shared" si="122"/>
        <v>0</v>
      </c>
      <c r="S112" s="28">
        <f t="shared" si="109"/>
        <v>0</v>
      </c>
      <c r="T112" s="13">
        <v>0</v>
      </c>
      <c r="U112" s="5"/>
      <c r="V112" s="5">
        <f t="shared" si="128"/>
        <v>20000.000000000004</v>
      </c>
      <c r="W112" s="5">
        <f t="shared" si="123"/>
        <v>0</v>
      </c>
      <c r="X112" s="19">
        <f t="shared" si="124"/>
        <v>0</v>
      </c>
      <c r="Y112" s="17"/>
      <c r="Z112" s="4"/>
      <c r="AA112" s="4"/>
      <c r="AB112" s="101"/>
      <c r="AC112" s="101"/>
    </row>
    <row r="113" spans="1:29" ht="15.75" x14ac:dyDescent="0.25">
      <c r="A113" s="1">
        <v>2027</v>
      </c>
      <c r="B113" s="1">
        <v>3</v>
      </c>
      <c r="C113" s="3">
        <v>46569</v>
      </c>
      <c r="D113" s="3">
        <v>46660</v>
      </c>
      <c r="E113" s="25">
        <v>0</v>
      </c>
      <c r="F113" s="21"/>
      <c r="G113" s="21">
        <f t="shared" si="117"/>
        <v>22500</v>
      </c>
      <c r="H113" s="21">
        <f t="shared" si="118"/>
        <v>0</v>
      </c>
      <c r="I113" s="28">
        <f t="shared" si="107"/>
        <v>0</v>
      </c>
      <c r="J113" s="13">
        <v>0</v>
      </c>
      <c r="K113" s="5"/>
      <c r="L113" s="5">
        <f t="shared" si="127"/>
        <v>2500.0000000000005</v>
      </c>
      <c r="M113" s="5">
        <f t="shared" si="119"/>
        <v>0</v>
      </c>
      <c r="N113" s="19">
        <f t="shared" si="120"/>
        <v>0</v>
      </c>
      <c r="O113" s="25">
        <v>0</v>
      </c>
      <c r="P113" s="21"/>
      <c r="Q113" s="21">
        <f t="shared" si="121"/>
        <v>180000</v>
      </c>
      <c r="R113" s="21">
        <f t="shared" si="122"/>
        <v>0</v>
      </c>
      <c r="S113" s="28">
        <f t="shared" si="109"/>
        <v>0</v>
      </c>
      <c r="T113" s="13">
        <v>0</v>
      </c>
      <c r="U113" s="5"/>
      <c r="V113" s="5">
        <f t="shared" si="128"/>
        <v>20000.000000000004</v>
      </c>
      <c r="W113" s="5">
        <f t="shared" si="123"/>
        <v>0</v>
      </c>
      <c r="X113" s="19">
        <f t="shared" si="124"/>
        <v>0</v>
      </c>
      <c r="Y113" s="17"/>
      <c r="Z113" s="4"/>
      <c r="AA113" s="4"/>
      <c r="AB113" s="101"/>
      <c r="AC113" s="101"/>
    </row>
    <row r="114" spans="1:29" ht="15.75" x14ac:dyDescent="0.25">
      <c r="A114" s="1">
        <v>2027</v>
      </c>
      <c r="B114" s="1">
        <v>4</v>
      </c>
      <c r="C114" s="3">
        <v>46661</v>
      </c>
      <c r="D114" s="3">
        <v>46752</v>
      </c>
      <c r="E114" s="25">
        <v>0</v>
      </c>
      <c r="F114" s="21"/>
      <c r="G114" s="21">
        <f t="shared" si="117"/>
        <v>22500</v>
      </c>
      <c r="H114" s="21">
        <f t="shared" si="118"/>
        <v>0</v>
      </c>
      <c r="I114" s="28">
        <f t="shared" si="107"/>
        <v>0</v>
      </c>
      <c r="J114" s="13">
        <v>0</v>
      </c>
      <c r="K114" s="5"/>
      <c r="L114" s="5">
        <f t="shared" si="127"/>
        <v>2500.0000000000005</v>
      </c>
      <c r="M114" s="5">
        <f t="shared" si="119"/>
        <v>0</v>
      </c>
      <c r="N114" s="19">
        <f t="shared" si="120"/>
        <v>0</v>
      </c>
      <c r="O114" s="25">
        <v>0</v>
      </c>
      <c r="P114" s="21"/>
      <c r="Q114" s="21">
        <f t="shared" si="121"/>
        <v>180000</v>
      </c>
      <c r="R114" s="21">
        <f t="shared" si="122"/>
        <v>0</v>
      </c>
      <c r="S114" s="28">
        <f t="shared" si="109"/>
        <v>0</v>
      </c>
      <c r="T114" s="13">
        <v>0</v>
      </c>
      <c r="U114" s="5"/>
      <c r="V114" s="5">
        <f t="shared" si="128"/>
        <v>20000.000000000004</v>
      </c>
      <c r="W114" s="5">
        <f t="shared" si="123"/>
        <v>0</v>
      </c>
      <c r="X114" s="19">
        <f t="shared" si="124"/>
        <v>0</v>
      </c>
      <c r="Y114" s="17"/>
      <c r="Z114" s="4"/>
      <c r="AA114" s="4"/>
      <c r="AB114" s="101"/>
      <c r="AC114" s="101"/>
    </row>
    <row r="115" spans="1:29" ht="15.75" x14ac:dyDescent="0.25">
      <c r="A115" s="1">
        <v>2028</v>
      </c>
      <c r="B115" s="1">
        <v>1</v>
      </c>
      <c r="C115" s="3">
        <v>46753</v>
      </c>
      <c r="D115" s="3">
        <v>46843</v>
      </c>
      <c r="E115" s="25">
        <v>0</v>
      </c>
      <c r="F115" s="21"/>
      <c r="G115" s="21">
        <f t="shared" si="117"/>
        <v>22500</v>
      </c>
      <c r="H115" s="21">
        <f t="shared" si="118"/>
        <v>0</v>
      </c>
      <c r="I115" s="28">
        <f>H115/G115</f>
        <v>0</v>
      </c>
      <c r="J115" s="13">
        <v>0</v>
      </c>
      <c r="K115" s="5"/>
      <c r="L115" s="5">
        <f t="shared" si="127"/>
        <v>2500.0000000000005</v>
      </c>
      <c r="M115" s="5">
        <f t="shared" si="119"/>
        <v>0</v>
      </c>
      <c r="N115" s="19">
        <f t="shared" si="120"/>
        <v>0</v>
      </c>
      <c r="O115" s="25">
        <v>0</v>
      </c>
      <c r="P115" s="21"/>
      <c r="Q115" s="21">
        <f t="shared" si="121"/>
        <v>180000</v>
      </c>
      <c r="R115" s="21">
        <f t="shared" si="122"/>
        <v>0</v>
      </c>
      <c r="S115" s="28">
        <f>R115/Q115</f>
        <v>0</v>
      </c>
      <c r="T115" s="13">
        <v>0</v>
      </c>
      <c r="U115" s="5"/>
      <c r="V115" s="5">
        <f t="shared" si="128"/>
        <v>20000.000000000004</v>
      </c>
      <c r="W115" s="5">
        <f t="shared" si="123"/>
        <v>0</v>
      </c>
      <c r="X115" s="19">
        <f t="shared" si="124"/>
        <v>0</v>
      </c>
      <c r="Y115" s="17"/>
      <c r="Z115" s="4"/>
      <c r="AA115" s="4"/>
      <c r="AB115" s="101"/>
      <c r="AC115" s="101"/>
    </row>
    <row r="116" spans="1:29" ht="15.75" x14ac:dyDescent="0.25">
      <c r="A116" s="1">
        <v>2028</v>
      </c>
      <c r="B116" s="1">
        <v>2</v>
      </c>
      <c r="C116" s="3">
        <v>46844</v>
      </c>
      <c r="D116" s="3">
        <v>46934</v>
      </c>
      <c r="E116" s="25">
        <v>0</v>
      </c>
      <c r="F116" s="21"/>
      <c r="G116" s="21">
        <f t="shared" si="117"/>
        <v>22500</v>
      </c>
      <c r="H116" s="21">
        <f t="shared" si="118"/>
        <v>0</v>
      </c>
      <c r="I116" s="28">
        <f t="shared" ref="I116:I117" si="129">H116/G116</f>
        <v>0</v>
      </c>
      <c r="J116" s="13">
        <v>0</v>
      </c>
      <c r="K116" s="5"/>
      <c r="L116" s="5">
        <f t="shared" si="127"/>
        <v>2500.0000000000005</v>
      </c>
      <c r="M116" s="5">
        <f t="shared" si="119"/>
        <v>0</v>
      </c>
      <c r="N116" s="19">
        <f t="shared" si="120"/>
        <v>0</v>
      </c>
      <c r="O116" s="25">
        <v>0</v>
      </c>
      <c r="P116" s="21"/>
      <c r="Q116" s="21">
        <f t="shared" si="121"/>
        <v>180000</v>
      </c>
      <c r="R116" s="21">
        <f t="shared" si="122"/>
        <v>0</v>
      </c>
      <c r="S116" s="28">
        <f t="shared" ref="S116:S117" si="130">R116/Q116</f>
        <v>0</v>
      </c>
      <c r="T116" s="13">
        <v>0</v>
      </c>
      <c r="U116" s="5"/>
      <c r="V116" s="5">
        <f t="shared" si="128"/>
        <v>20000.000000000004</v>
      </c>
      <c r="W116" s="5">
        <f t="shared" si="123"/>
        <v>0</v>
      </c>
      <c r="X116" s="19">
        <f t="shared" si="124"/>
        <v>0</v>
      </c>
      <c r="Y116" s="17"/>
      <c r="Z116" s="4"/>
      <c r="AA116" s="4"/>
      <c r="AB116" s="101"/>
      <c r="AC116" s="101"/>
    </row>
    <row r="117" spans="1:29" ht="15.75" x14ac:dyDescent="0.25">
      <c r="A117" s="1">
        <v>2028</v>
      </c>
      <c r="B117" s="1">
        <v>3</v>
      </c>
      <c r="C117" s="3">
        <v>46935</v>
      </c>
      <c r="D117" s="3">
        <v>47026</v>
      </c>
      <c r="E117" s="25">
        <v>0</v>
      </c>
      <c r="F117" s="21"/>
      <c r="G117" s="21">
        <f t="shared" si="117"/>
        <v>22500</v>
      </c>
      <c r="H117" s="21">
        <f>SUM(H116+F117)</f>
        <v>0</v>
      </c>
      <c r="I117" s="28">
        <f t="shared" si="129"/>
        <v>0</v>
      </c>
      <c r="J117" s="13">
        <v>0</v>
      </c>
      <c r="K117" s="18"/>
      <c r="L117" s="18">
        <f t="shared" si="127"/>
        <v>2500.0000000000005</v>
      </c>
      <c r="M117" s="18">
        <f t="shared" si="119"/>
        <v>0</v>
      </c>
      <c r="N117" s="19">
        <f t="shared" si="120"/>
        <v>0</v>
      </c>
      <c r="O117" s="25">
        <v>0</v>
      </c>
      <c r="P117" s="21"/>
      <c r="Q117" s="21">
        <f t="shared" si="121"/>
        <v>180000</v>
      </c>
      <c r="R117" s="21">
        <f>SUM(R116+P117)</f>
        <v>0</v>
      </c>
      <c r="S117" s="28">
        <f t="shared" si="130"/>
        <v>0</v>
      </c>
      <c r="T117" s="13">
        <v>0</v>
      </c>
      <c r="U117" s="18"/>
      <c r="V117" s="18">
        <f t="shared" si="128"/>
        <v>20000.000000000004</v>
      </c>
      <c r="W117" s="18">
        <f t="shared" si="123"/>
        <v>0</v>
      </c>
      <c r="X117" s="19">
        <f t="shared" si="124"/>
        <v>0</v>
      </c>
      <c r="Y117" s="17"/>
      <c r="Z117" s="4"/>
      <c r="AA117" s="4"/>
      <c r="AB117" s="101"/>
      <c r="AC117" s="101"/>
    </row>
    <row r="118" spans="1:29" ht="15.75" thickBot="1" x14ac:dyDescent="0.3">
      <c r="A118" s="40" t="s">
        <v>12</v>
      </c>
      <c r="B118" s="40"/>
      <c r="C118" s="40"/>
      <c r="D118" s="41"/>
      <c r="E118" s="42">
        <v>22500</v>
      </c>
      <c r="F118" s="38">
        <f>SUM(F94:F117)</f>
        <v>0</v>
      </c>
      <c r="G118" s="38">
        <f>G117</f>
        <v>22500</v>
      </c>
      <c r="H118" s="39">
        <f>H117</f>
        <v>0</v>
      </c>
      <c r="I118" s="49">
        <f>H118/G118</f>
        <v>0</v>
      </c>
      <c r="J118" s="43">
        <v>2500</v>
      </c>
      <c r="K118" s="50">
        <f>SUM(K94:K117)</f>
        <v>0</v>
      </c>
      <c r="L118" s="44">
        <f>L117</f>
        <v>2500.0000000000005</v>
      </c>
      <c r="M118" s="45">
        <f>M117</f>
        <v>0</v>
      </c>
      <c r="N118" s="46">
        <f>M118/L118</f>
        <v>0</v>
      </c>
      <c r="O118" s="42">
        <v>180000</v>
      </c>
      <c r="P118" s="38">
        <f>SUM(P94:P117)</f>
        <v>0</v>
      </c>
      <c r="Q118" s="38">
        <f>Q117</f>
        <v>180000</v>
      </c>
      <c r="R118" s="39">
        <f>R117</f>
        <v>0</v>
      </c>
      <c r="S118" s="49">
        <f>R118/Q118</f>
        <v>0</v>
      </c>
      <c r="T118" s="43">
        <v>20000</v>
      </c>
      <c r="U118" s="50">
        <f>SUM(U94:U117)</f>
        <v>0</v>
      </c>
      <c r="V118" s="44">
        <f>V117</f>
        <v>20000.000000000004</v>
      </c>
      <c r="W118" s="45">
        <f>W117</f>
        <v>0</v>
      </c>
      <c r="X118" s="46">
        <f>W118/V118</f>
        <v>0</v>
      </c>
      <c r="Y118" s="47">
        <f>SUM(Y94:Y117)</f>
        <v>225</v>
      </c>
      <c r="Z118" s="47">
        <f>SUM(Z94:Z117)</f>
        <v>0</v>
      </c>
      <c r="AA118" s="47">
        <f>SUM(AA94:AA117)</f>
        <v>0</v>
      </c>
      <c r="AB118" s="47">
        <f t="shared" ref="AB118:AC118" si="131">SUM(AB94:AB117)</f>
        <v>0</v>
      </c>
      <c r="AC118" s="47">
        <f t="shared" si="131"/>
        <v>0</v>
      </c>
    </row>
    <row r="119" spans="1:29" ht="15.75" thickTop="1" x14ac:dyDescent="0.25"/>
    <row r="121" spans="1:29" x14ac:dyDescent="0.25">
      <c r="A121" s="197" t="s">
        <v>140</v>
      </c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43"/>
      <c r="U121" s="143"/>
      <c r="V121" s="143"/>
      <c r="W121" s="143"/>
      <c r="X121" s="143"/>
      <c r="Y121" s="143"/>
      <c r="Z121" s="143"/>
    </row>
    <row r="122" spans="1:29" x14ac:dyDescent="0.25">
      <c r="A122" s="198" t="s">
        <v>0</v>
      </c>
      <c r="B122" s="198"/>
      <c r="C122" s="198"/>
      <c r="D122" s="198"/>
      <c r="E122" s="182" t="s">
        <v>109</v>
      </c>
      <c r="F122" s="182"/>
      <c r="G122" s="182"/>
      <c r="H122" s="182"/>
      <c r="I122" s="182"/>
      <c r="J122" s="182" t="s">
        <v>137</v>
      </c>
      <c r="K122" s="182"/>
      <c r="L122" s="182"/>
      <c r="M122" s="182"/>
      <c r="N122" s="182"/>
      <c r="O122" s="199" t="s">
        <v>134</v>
      </c>
      <c r="P122" s="199"/>
      <c r="Q122" s="185" t="s">
        <v>77</v>
      </c>
      <c r="R122" s="185"/>
      <c r="S122" s="185"/>
    </row>
    <row r="123" spans="1:29" ht="75" x14ac:dyDescent="0.25">
      <c r="A123" s="103" t="s">
        <v>1</v>
      </c>
      <c r="B123" s="103" t="s">
        <v>2</v>
      </c>
      <c r="C123" s="103" t="s">
        <v>3</v>
      </c>
      <c r="D123" s="104" t="s">
        <v>9</v>
      </c>
      <c r="E123" s="108" t="s">
        <v>4</v>
      </c>
      <c r="F123" s="106" t="s">
        <v>6</v>
      </c>
      <c r="G123" s="106" t="s">
        <v>5</v>
      </c>
      <c r="H123" s="106" t="s">
        <v>7</v>
      </c>
      <c r="I123" s="107" t="s">
        <v>8</v>
      </c>
      <c r="J123" s="108" t="s">
        <v>4</v>
      </c>
      <c r="K123" s="109" t="s">
        <v>6</v>
      </c>
      <c r="L123" s="109" t="s">
        <v>5</v>
      </c>
      <c r="M123" s="109" t="s">
        <v>7</v>
      </c>
      <c r="N123" s="110" t="s">
        <v>8</v>
      </c>
      <c r="O123" s="113" t="s">
        <v>132</v>
      </c>
      <c r="P123" s="113" t="s">
        <v>133</v>
      </c>
      <c r="Q123" s="113" t="s">
        <v>145</v>
      </c>
      <c r="R123" s="113" t="s">
        <v>147</v>
      </c>
      <c r="S123" s="113" t="s">
        <v>148</v>
      </c>
    </row>
    <row r="124" spans="1:29" ht="15.75" x14ac:dyDescent="0.25">
      <c r="A124" s="68">
        <v>2022</v>
      </c>
      <c r="B124" s="68">
        <v>4</v>
      </c>
      <c r="C124" s="69">
        <v>44835</v>
      </c>
      <c r="D124" s="69">
        <v>44926</v>
      </c>
      <c r="E124" s="70"/>
      <c r="F124" s="70"/>
      <c r="G124" s="70"/>
      <c r="H124" s="70"/>
      <c r="I124" s="71"/>
      <c r="J124" s="70"/>
      <c r="K124" s="70"/>
      <c r="L124" s="70"/>
      <c r="M124" s="70"/>
      <c r="N124" s="71"/>
      <c r="O124" s="73"/>
      <c r="P124" s="102"/>
      <c r="Q124" s="72"/>
      <c r="R124" s="73"/>
      <c r="S124" s="102"/>
    </row>
    <row r="125" spans="1:29" ht="15.75" x14ac:dyDescent="0.25">
      <c r="A125" s="68">
        <v>2023</v>
      </c>
      <c r="B125" s="68">
        <v>1</v>
      </c>
      <c r="C125" s="69">
        <v>44927</v>
      </c>
      <c r="D125" s="69">
        <v>45016</v>
      </c>
      <c r="E125" s="70"/>
      <c r="F125" s="70"/>
      <c r="G125" s="70"/>
      <c r="H125" s="70"/>
      <c r="I125" s="71"/>
      <c r="J125" s="70"/>
      <c r="K125" s="70"/>
      <c r="L125" s="70"/>
      <c r="M125" s="70"/>
      <c r="N125" s="71"/>
      <c r="O125" s="73"/>
      <c r="P125" s="102"/>
      <c r="Q125" s="72"/>
      <c r="R125" s="73"/>
      <c r="S125" s="102"/>
    </row>
    <row r="126" spans="1:29" ht="15.75" x14ac:dyDescent="0.25">
      <c r="A126" s="115">
        <v>2023</v>
      </c>
      <c r="B126" s="115">
        <v>2</v>
      </c>
      <c r="C126" s="116">
        <v>45017</v>
      </c>
      <c r="D126" s="116">
        <v>45107</v>
      </c>
      <c r="E126" s="126">
        <v>0</v>
      </c>
      <c r="F126" s="118">
        <v>0</v>
      </c>
      <c r="G126" s="118">
        <f>E126</f>
        <v>0</v>
      </c>
      <c r="H126" s="118">
        <f>SUM(F126+0)</f>
        <v>0</v>
      </c>
      <c r="I126" s="127"/>
      <c r="J126" s="128">
        <v>0</v>
      </c>
      <c r="K126" s="129">
        <v>0</v>
      </c>
      <c r="L126" s="130">
        <f>J126</f>
        <v>0</v>
      </c>
      <c r="M126" s="129">
        <f>SUM(K126+0)</f>
        <v>0</v>
      </c>
      <c r="N126" s="131">
        <v>0</v>
      </c>
      <c r="O126" s="133"/>
      <c r="P126" s="114"/>
      <c r="Q126" s="135"/>
      <c r="R126" s="133"/>
      <c r="S126" s="114"/>
    </row>
    <row r="127" spans="1:29" ht="15.75" x14ac:dyDescent="0.25">
      <c r="A127" s="68">
        <v>2023</v>
      </c>
      <c r="B127" s="68">
        <v>3</v>
      </c>
      <c r="C127" s="69">
        <v>45108</v>
      </c>
      <c r="D127" s="69">
        <v>45199</v>
      </c>
      <c r="E127" s="79">
        <v>0</v>
      </c>
      <c r="F127" s="80"/>
      <c r="G127" s="80">
        <f t="shared" ref="G127:G128" si="132">G126+E127</f>
        <v>0</v>
      </c>
      <c r="H127" s="80">
        <f t="shared" ref="H127:H131" si="133">SUM(H126+F127)</f>
        <v>0</v>
      </c>
      <c r="I127" s="81">
        <v>0</v>
      </c>
      <c r="J127" s="82"/>
      <c r="K127" s="83"/>
      <c r="L127" s="83">
        <f>L126+J127</f>
        <v>0</v>
      </c>
      <c r="M127" s="83">
        <f>SUM(M126+K127)</f>
        <v>0</v>
      </c>
      <c r="N127" s="158">
        <v>0</v>
      </c>
      <c r="O127" s="159">
        <v>0</v>
      </c>
      <c r="P127" s="72"/>
      <c r="Q127" s="159"/>
      <c r="R127" s="72"/>
      <c r="S127" s="102"/>
    </row>
    <row r="128" spans="1:29" ht="15.75" x14ac:dyDescent="0.25">
      <c r="A128" s="68">
        <v>2023</v>
      </c>
      <c r="B128" s="68">
        <v>4</v>
      </c>
      <c r="C128" s="69">
        <v>45200</v>
      </c>
      <c r="D128" s="69">
        <v>45291</v>
      </c>
      <c r="E128" s="79">
        <v>0</v>
      </c>
      <c r="F128" s="80"/>
      <c r="G128" s="80">
        <f t="shared" si="132"/>
        <v>0</v>
      </c>
      <c r="H128" s="80">
        <f t="shared" si="133"/>
        <v>0</v>
      </c>
      <c r="I128" s="81">
        <v>0</v>
      </c>
      <c r="J128" s="82">
        <f>$S$21/8</f>
        <v>0</v>
      </c>
      <c r="K128" s="83"/>
      <c r="L128" s="83">
        <f t="shared" ref="L128:L131" si="134">L127+J128</f>
        <v>0</v>
      </c>
      <c r="M128" s="83">
        <f t="shared" ref="M128:M130" si="135">SUM(M127+K128)</f>
        <v>0</v>
      </c>
      <c r="N128" s="158">
        <v>0</v>
      </c>
      <c r="O128" s="159">
        <v>0</v>
      </c>
      <c r="P128" s="72"/>
      <c r="Q128" s="159"/>
      <c r="R128" s="72"/>
      <c r="S128" s="102"/>
    </row>
    <row r="129" spans="1:19" ht="15.75" x14ac:dyDescent="0.25">
      <c r="A129" s="68">
        <v>2024</v>
      </c>
      <c r="B129" s="68">
        <v>1</v>
      </c>
      <c r="C129" s="69">
        <v>45292</v>
      </c>
      <c r="D129" s="69">
        <v>45382</v>
      </c>
      <c r="E129" s="79">
        <f>$E$148/11</f>
        <v>17751.545454545456</v>
      </c>
      <c r="F129" s="80">
        <v>0</v>
      </c>
      <c r="G129" s="80">
        <f>G128+E129</f>
        <v>17751.545454545456</v>
      </c>
      <c r="H129" s="80">
        <f t="shared" si="133"/>
        <v>0</v>
      </c>
      <c r="I129" s="81">
        <f t="shared" ref="I129:I144" si="136">H129/G129</f>
        <v>0</v>
      </c>
      <c r="J129" s="82">
        <f>$J$148/11</f>
        <v>430.27272727272725</v>
      </c>
      <c r="K129" s="83">
        <v>0</v>
      </c>
      <c r="L129" s="83">
        <f t="shared" si="134"/>
        <v>430.27272727272725</v>
      </c>
      <c r="M129" s="83">
        <f t="shared" si="135"/>
        <v>0</v>
      </c>
      <c r="N129" s="158">
        <f t="shared" ref="N129:N131" si="137">M129/L129</f>
        <v>0</v>
      </c>
      <c r="O129" s="159">
        <v>0</v>
      </c>
      <c r="P129" s="72">
        <v>0</v>
      </c>
      <c r="Q129" s="159">
        <v>0</v>
      </c>
      <c r="R129" s="72">
        <v>0</v>
      </c>
      <c r="S129" s="102">
        <v>0</v>
      </c>
    </row>
    <row r="130" spans="1:19" ht="15.75" x14ac:dyDescent="0.25">
      <c r="A130" s="68">
        <v>2024</v>
      </c>
      <c r="B130" s="68">
        <v>2</v>
      </c>
      <c r="C130" s="69">
        <v>45383</v>
      </c>
      <c r="D130" s="69">
        <v>45473</v>
      </c>
      <c r="E130" s="79">
        <f t="shared" ref="E130:E139" si="138">$E$148/11</f>
        <v>17751.545454545456</v>
      </c>
      <c r="F130" s="80">
        <v>0</v>
      </c>
      <c r="G130" s="80">
        <f t="shared" ref="G130:G131" si="139">G129+E130</f>
        <v>35503.090909090912</v>
      </c>
      <c r="H130" s="80">
        <f t="shared" si="133"/>
        <v>0</v>
      </c>
      <c r="I130" s="81">
        <f t="shared" si="136"/>
        <v>0</v>
      </c>
      <c r="J130" s="82">
        <f t="shared" ref="J130:J139" si="140">$J$148/11</f>
        <v>430.27272727272725</v>
      </c>
      <c r="K130" s="83">
        <v>0</v>
      </c>
      <c r="L130" s="83">
        <f t="shared" si="134"/>
        <v>860.5454545454545</v>
      </c>
      <c r="M130" s="83">
        <f t="shared" si="135"/>
        <v>0</v>
      </c>
      <c r="N130" s="158">
        <f t="shared" si="137"/>
        <v>0</v>
      </c>
      <c r="O130" s="159">
        <v>0</v>
      </c>
      <c r="P130" s="72">
        <v>0</v>
      </c>
      <c r="Q130" s="159">
        <v>0</v>
      </c>
      <c r="R130" s="72">
        <v>0</v>
      </c>
      <c r="S130" s="102">
        <v>0</v>
      </c>
    </row>
    <row r="131" spans="1:19" ht="15.75" x14ac:dyDescent="0.25">
      <c r="A131" s="68">
        <v>2024</v>
      </c>
      <c r="B131" s="68">
        <v>3</v>
      </c>
      <c r="C131" s="69">
        <v>45474</v>
      </c>
      <c r="D131" s="69">
        <v>45565</v>
      </c>
      <c r="E131" s="79">
        <f t="shared" si="138"/>
        <v>17751.545454545456</v>
      </c>
      <c r="F131" s="80">
        <v>0</v>
      </c>
      <c r="G131" s="80">
        <f t="shared" si="139"/>
        <v>53254.636363636368</v>
      </c>
      <c r="H131" s="80">
        <f t="shared" si="133"/>
        <v>0</v>
      </c>
      <c r="I131" s="81">
        <f t="shared" si="136"/>
        <v>0</v>
      </c>
      <c r="J131" s="82">
        <f t="shared" si="140"/>
        <v>430.27272727272725</v>
      </c>
      <c r="K131" s="83">
        <v>833</v>
      </c>
      <c r="L131" s="83">
        <f t="shared" si="134"/>
        <v>1290.8181818181818</v>
      </c>
      <c r="M131" s="83">
        <f>SUM(M130+K131)</f>
        <v>833</v>
      </c>
      <c r="N131" s="158">
        <f t="shared" si="137"/>
        <v>0.64532713571378264</v>
      </c>
      <c r="O131" s="159">
        <v>0</v>
      </c>
      <c r="P131" s="72">
        <v>0</v>
      </c>
      <c r="Q131" s="159">
        <v>0</v>
      </c>
      <c r="R131" s="72">
        <v>0</v>
      </c>
      <c r="S131" s="102">
        <v>0</v>
      </c>
    </row>
    <row r="132" spans="1:19" ht="15.75" x14ac:dyDescent="0.25">
      <c r="A132" s="68">
        <v>2024</v>
      </c>
      <c r="B132" s="68">
        <v>4</v>
      </c>
      <c r="C132" s="69">
        <v>45566</v>
      </c>
      <c r="D132" s="69">
        <v>45657</v>
      </c>
      <c r="E132" s="79">
        <f t="shared" si="138"/>
        <v>17751.545454545456</v>
      </c>
      <c r="F132" s="80"/>
      <c r="G132" s="80">
        <f>G131+E132</f>
        <v>71006.181818181823</v>
      </c>
      <c r="H132" s="80">
        <f>SUM(H131+F132)</f>
        <v>0</v>
      </c>
      <c r="I132" s="81">
        <f t="shared" si="136"/>
        <v>0</v>
      </c>
      <c r="J132" s="82">
        <f t="shared" si="140"/>
        <v>430.27272727272725</v>
      </c>
      <c r="K132" s="83"/>
      <c r="L132" s="83">
        <f>L131+J132</f>
        <v>1721.090909090909</v>
      </c>
      <c r="M132" s="83">
        <f>SUM(M131+K132)</f>
        <v>833</v>
      </c>
      <c r="N132" s="158">
        <f>M132/L132</f>
        <v>0.48399535178533704</v>
      </c>
      <c r="O132" s="159">
        <v>0</v>
      </c>
      <c r="P132" s="72"/>
      <c r="Q132" s="159"/>
      <c r="R132" s="72"/>
      <c r="S132" s="102"/>
    </row>
    <row r="133" spans="1:19" ht="15.75" x14ac:dyDescent="0.25">
      <c r="A133" s="1">
        <v>2025</v>
      </c>
      <c r="B133" s="1">
        <v>1</v>
      </c>
      <c r="C133" s="3">
        <v>45658</v>
      </c>
      <c r="D133" s="3">
        <v>45747</v>
      </c>
      <c r="E133" s="24">
        <f t="shared" si="138"/>
        <v>17751.545454545456</v>
      </c>
      <c r="F133" s="20"/>
      <c r="G133" s="20">
        <f t="shared" ref="G133:G147" si="141">G132+E133</f>
        <v>88757.727272727279</v>
      </c>
      <c r="H133" s="20">
        <f t="shared" ref="H133:H146" si="142">SUM(H132+F133)</f>
        <v>0</v>
      </c>
      <c r="I133" s="27">
        <f t="shared" si="136"/>
        <v>0</v>
      </c>
      <c r="J133" s="12">
        <f t="shared" si="140"/>
        <v>430.27272727272725</v>
      </c>
      <c r="K133" s="8"/>
      <c r="L133" s="8">
        <f>L132+J133</f>
        <v>2151.363636363636</v>
      </c>
      <c r="M133" s="8">
        <f t="shared" ref="M133:M147" si="143">SUM(M132+K133)</f>
        <v>833</v>
      </c>
      <c r="N133" s="77">
        <f t="shared" ref="N133:N147" si="144">M133/L133</f>
        <v>0.38719628142826967</v>
      </c>
      <c r="O133" s="78">
        <v>0</v>
      </c>
      <c r="P133" s="16"/>
      <c r="Q133" s="78"/>
      <c r="R133" s="16"/>
      <c r="S133" s="101"/>
    </row>
    <row r="134" spans="1:19" ht="15.75" x14ac:dyDescent="0.25">
      <c r="A134" s="1">
        <v>2025</v>
      </c>
      <c r="B134" s="1">
        <v>2</v>
      </c>
      <c r="C134" s="3">
        <v>45748</v>
      </c>
      <c r="D134" s="3">
        <v>45838</v>
      </c>
      <c r="E134" s="24">
        <f t="shared" si="138"/>
        <v>17751.545454545456</v>
      </c>
      <c r="F134" s="20"/>
      <c r="G134" s="20">
        <f t="shared" si="141"/>
        <v>106509.27272727274</v>
      </c>
      <c r="H134" s="20">
        <f t="shared" si="142"/>
        <v>0</v>
      </c>
      <c r="I134" s="27">
        <f t="shared" si="136"/>
        <v>0</v>
      </c>
      <c r="J134" s="12">
        <f t="shared" si="140"/>
        <v>430.27272727272725</v>
      </c>
      <c r="K134" s="8"/>
      <c r="L134" s="8">
        <f t="shared" ref="L134" si="145">L133+J134</f>
        <v>2581.6363636363631</v>
      </c>
      <c r="M134" s="8">
        <f t="shared" si="143"/>
        <v>833</v>
      </c>
      <c r="N134" s="77">
        <f t="shared" si="144"/>
        <v>0.32266356785689138</v>
      </c>
      <c r="O134" s="78">
        <v>0</v>
      </c>
      <c r="P134" s="16"/>
      <c r="Q134" s="78"/>
      <c r="R134" s="16"/>
      <c r="S134" s="101"/>
    </row>
    <row r="135" spans="1:19" ht="15.75" x14ac:dyDescent="0.25">
      <c r="A135" s="1">
        <v>2025</v>
      </c>
      <c r="B135" s="1">
        <v>3</v>
      </c>
      <c r="C135" s="3">
        <v>45839</v>
      </c>
      <c r="D135" s="3">
        <v>45930</v>
      </c>
      <c r="E135" s="24">
        <f t="shared" si="138"/>
        <v>17751.545454545456</v>
      </c>
      <c r="F135" s="20"/>
      <c r="G135" s="20">
        <f t="shared" si="141"/>
        <v>124260.81818181819</v>
      </c>
      <c r="H135" s="20">
        <f t="shared" si="142"/>
        <v>0</v>
      </c>
      <c r="I135" s="27">
        <f t="shared" si="136"/>
        <v>0</v>
      </c>
      <c r="J135" s="12">
        <f t="shared" si="140"/>
        <v>430.27272727272725</v>
      </c>
      <c r="K135" s="8"/>
      <c r="L135" s="8">
        <f>L134+J135</f>
        <v>3011.9090909090901</v>
      </c>
      <c r="M135" s="8">
        <f t="shared" si="143"/>
        <v>833</v>
      </c>
      <c r="N135" s="77">
        <f t="shared" si="144"/>
        <v>0.2765687724487641</v>
      </c>
      <c r="O135" s="78">
        <v>0</v>
      </c>
      <c r="P135" s="16"/>
      <c r="Q135" s="78"/>
      <c r="R135" s="16"/>
      <c r="S135" s="101"/>
    </row>
    <row r="136" spans="1:19" ht="15.75" x14ac:dyDescent="0.25">
      <c r="A136" s="1">
        <v>2025</v>
      </c>
      <c r="B136" s="1">
        <v>4</v>
      </c>
      <c r="C136" s="3">
        <v>45931</v>
      </c>
      <c r="D136" s="3">
        <v>46022</v>
      </c>
      <c r="E136" s="24">
        <f t="shared" si="138"/>
        <v>17751.545454545456</v>
      </c>
      <c r="F136" s="20"/>
      <c r="G136" s="20">
        <f t="shared" si="141"/>
        <v>142012.36363636365</v>
      </c>
      <c r="H136" s="20">
        <f t="shared" si="142"/>
        <v>0</v>
      </c>
      <c r="I136" s="27">
        <f t="shared" si="136"/>
        <v>0</v>
      </c>
      <c r="J136" s="12">
        <f t="shared" si="140"/>
        <v>430.27272727272725</v>
      </c>
      <c r="K136" s="8"/>
      <c r="L136" s="8">
        <f t="shared" ref="L136:L147" si="146">L135+J136</f>
        <v>3442.1818181818171</v>
      </c>
      <c r="M136" s="8">
        <f t="shared" si="143"/>
        <v>833</v>
      </c>
      <c r="N136" s="77">
        <f t="shared" si="144"/>
        <v>0.24199767589266857</v>
      </c>
      <c r="O136" s="78">
        <v>0</v>
      </c>
      <c r="P136" s="16"/>
      <c r="Q136" s="78"/>
      <c r="R136" s="16"/>
      <c r="S136" s="101"/>
    </row>
    <row r="137" spans="1:19" ht="15.75" x14ac:dyDescent="0.25">
      <c r="A137" s="1">
        <v>2026</v>
      </c>
      <c r="B137" s="1">
        <v>1</v>
      </c>
      <c r="C137" s="3">
        <v>46023</v>
      </c>
      <c r="D137" s="3">
        <v>46112</v>
      </c>
      <c r="E137" s="24">
        <f t="shared" si="138"/>
        <v>17751.545454545456</v>
      </c>
      <c r="F137" s="20"/>
      <c r="G137" s="20">
        <f t="shared" si="141"/>
        <v>159763.90909090912</v>
      </c>
      <c r="H137" s="20">
        <f t="shared" si="142"/>
        <v>0</v>
      </c>
      <c r="I137" s="27">
        <f t="shared" si="136"/>
        <v>0</v>
      </c>
      <c r="J137" s="12">
        <f t="shared" si="140"/>
        <v>430.27272727272725</v>
      </c>
      <c r="K137" s="8"/>
      <c r="L137" s="8">
        <f t="shared" si="146"/>
        <v>3872.4545454545441</v>
      </c>
      <c r="M137" s="8">
        <f t="shared" si="143"/>
        <v>833</v>
      </c>
      <c r="N137" s="77">
        <f t="shared" si="144"/>
        <v>0.21510904523792762</v>
      </c>
      <c r="O137" s="78">
        <v>0</v>
      </c>
      <c r="P137" s="16"/>
      <c r="Q137" s="78"/>
      <c r="R137" s="16"/>
      <c r="S137" s="101"/>
    </row>
    <row r="138" spans="1:19" ht="15.75" x14ac:dyDescent="0.25">
      <c r="A138" s="1">
        <v>2026</v>
      </c>
      <c r="B138" s="1">
        <v>2</v>
      </c>
      <c r="C138" s="3">
        <v>46113</v>
      </c>
      <c r="D138" s="3">
        <v>46203</v>
      </c>
      <c r="E138" s="24">
        <f t="shared" si="138"/>
        <v>17751.545454545456</v>
      </c>
      <c r="F138" s="20"/>
      <c r="G138" s="20">
        <f t="shared" si="141"/>
        <v>177515.45454545459</v>
      </c>
      <c r="H138" s="20">
        <f t="shared" si="142"/>
        <v>0</v>
      </c>
      <c r="I138" s="27">
        <f t="shared" si="136"/>
        <v>0</v>
      </c>
      <c r="J138" s="12">
        <f t="shared" si="140"/>
        <v>430.27272727272725</v>
      </c>
      <c r="K138" s="8"/>
      <c r="L138" s="8">
        <f t="shared" si="146"/>
        <v>4302.7272727272712</v>
      </c>
      <c r="M138" s="8">
        <f t="shared" si="143"/>
        <v>833</v>
      </c>
      <c r="N138" s="77">
        <f t="shared" si="144"/>
        <v>0.19359814071413486</v>
      </c>
      <c r="O138" s="78">
        <v>0</v>
      </c>
      <c r="P138" s="16"/>
      <c r="Q138" s="78"/>
      <c r="R138" s="16"/>
      <c r="S138" s="101"/>
    </row>
    <row r="139" spans="1:19" ht="15.75" x14ac:dyDescent="0.25">
      <c r="A139" s="1">
        <v>2026</v>
      </c>
      <c r="B139" s="1">
        <v>3</v>
      </c>
      <c r="C139" s="3">
        <v>46204</v>
      </c>
      <c r="D139" s="3">
        <v>46295</v>
      </c>
      <c r="E139" s="24">
        <f t="shared" si="138"/>
        <v>17751.545454545456</v>
      </c>
      <c r="F139" s="21"/>
      <c r="G139" s="21">
        <f t="shared" si="141"/>
        <v>195267.00000000006</v>
      </c>
      <c r="H139" s="21">
        <f t="shared" si="142"/>
        <v>0</v>
      </c>
      <c r="I139" s="28">
        <f t="shared" si="136"/>
        <v>0</v>
      </c>
      <c r="J139" s="12">
        <f t="shared" si="140"/>
        <v>430.27272727272725</v>
      </c>
      <c r="K139" s="5"/>
      <c r="L139" s="5">
        <f t="shared" si="146"/>
        <v>4732.9999999999982</v>
      </c>
      <c r="M139" s="5">
        <f t="shared" si="143"/>
        <v>833</v>
      </c>
      <c r="N139" s="19">
        <f t="shared" si="144"/>
        <v>0.17599830974012262</v>
      </c>
      <c r="O139" s="76">
        <v>200</v>
      </c>
      <c r="P139" s="4"/>
      <c r="Q139" s="78"/>
      <c r="R139" s="16"/>
      <c r="S139" s="101"/>
    </row>
    <row r="140" spans="1:19" ht="15.75" x14ac:dyDescent="0.25">
      <c r="A140" s="1">
        <v>2026</v>
      </c>
      <c r="B140" s="1">
        <v>4</v>
      </c>
      <c r="C140" s="3">
        <v>46296</v>
      </c>
      <c r="D140" s="3">
        <v>46387</v>
      </c>
      <c r="E140" s="25">
        <v>0</v>
      </c>
      <c r="F140" s="21"/>
      <c r="G140" s="21">
        <f t="shared" si="141"/>
        <v>195267.00000000006</v>
      </c>
      <c r="H140" s="21">
        <f t="shared" si="142"/>
        <v>0</v>
      </c>
      <c r="I140" s="28">
        <f t="shared" si="136"/>
        <v>0</v>
      </c>
      <c r="J140" s="13">
        <v>0</v>
      </c>
      <c r="K140" s="5"/>
      <c r="L140" s="5">
        <f t="shared" si="146"/>
        <v>4732.9999999999982</v>
      </c>
      <c r="M140" s="5">
        <f t="shared" si="143"/>
        <v>833</v>
      </c>
      <c r="N140" s="19">
        <f t="shared" si="144"/>
        <v>0.17599830974012262</v>
      </c>
      <c r="O140" s="17"/>
      <c r="P140" s="4"/>
      <c r="Q140" s="17"/>
      <c r="R140" s="4"/>
      <c r="S140" s="101"/>
    </row>
    <row r="141" spans="1:19" ht="15.75" x14ac:dyDescent="0.25">
      <c r="A141" s="1">
        <v>2027</v>
      </c>
      <c r="B141" s="1">
        <v>1</v>
      </c>
      <c r="C141" s="3">
        <v>46388</v>
      </c>
      <c r="D141" s="3">
        <v>46477</v>
      </c>
      <c r="E141" s="25">
        <v>0</v>
      </c>
      <c r="F141" s="21"/>
      <c r="G141" s="21">
        <f t="shared" si="141"/>
        <v>195267.00000000006</v>
      </c>
      <c r="H141" s="21">
        <f t="shared" si="142"/>
        <v>0</v>
      </c>
      <c r="I141" s="28">
        <f t="shared" si="136"/>
        <v>0</v>
      </c>
      <c r="J141" s="13">
        <v>0</v>
      </c>
      <c r="K141" s="5"/>
      <c r="L141" s="5">
        <f t="shared" si="146"/>
        <v>4732.9999999999982</v>
      </c>
      <c r="M141" s="5">
        <f t="shared" si="143"/>
        <v>833</v>
      </c>
      <c r="N141" s="19">
        <f t="shared" si="144"/>
        <v>0.17599830974012262</v>
      </c>
      <c r="O141" s="17"/>
      <c r="P141" s="4"/>
      <c r="Q141" s="17"/>
      <c r="R141" s="4"/>
      <c r="S141" s="101"/>
    </row>
    <row r="142" spans="1:19" ht="15.75" x14ac:dyDescent="0.25">
      <c r="A142" s="1">
        <v>2027</v>
      </c>
      <c r="B142" s="1">
        <v>2</v>
      </c>
      <c r="C142" s="3">
        <v>46478</v>
      </c>
      <c r="D142" s="3">
        <v>46568</v>
      </c>
      <c r="E142" s="25">
        <v>0</v>
      </c>
      <c r="F142" s="21"/>
      <c r="G142" s="21">
        <f t="shared" si="141"/>
        <v>195267.00000000006</v>
      </c>
      <c r="H142" s="21">
        <f t="shared" si="142"/>
        <v>0</v>
      </c>
      <c r="I142" s="28">
        <f t="shared" si="136"/>
        <v>0</v>
      </c>
      <c r="J142" s="13">
        <v>0</v>
      </c>
      <c r="K142" s="5"/>
      <c r="L142" s="5">
        <f t="shared" si="146"/>
        <v>4732.9999999999982</v>
      </c>
      <c r="M142" s="5">
        <f t="shared" si="143"/>
        <v>833</v>
      </c>
      <c r="N142" s="19">
        <f t="shared" si="144"/>
        <v>0.17599830974012262</v>
      </c>
      <c r="O142" s="17"/>
      <c r="P142" s="4"/>
      <c r="Q142" s="17"/>
      <c r="R142" s="4"/>
      <c r="S142" s="101"/>
    </row>
    <row r="143" spans="1:19" ht="15.75" x14ac:dyDescent="0.25">
      <c r="A143" s="1">
        <v>2027</v>
      </c>
      <c r="B143" s="1">
        <v>3</v>
      </c>
      <c r="C143" s="3">
        <v>46569</v>
      </c>
      <c r="D143" s="3">
        <v>46660</v>
      </c>
      <c r="E143" s="25">
        <v>0</v>
      </c>
      <c r="F143" s="21"/>
      <c r="G143" s="21">
        <f t="shared" si="141"/>
        <v>195267.00000000006</v>
      </c>
      <c r="H143" s="21">
        <f t="shared" si="142"/>
        <v>0</v>
      </c>
      <c r="I143" s="28">
        <f t="shared" si="136"/>
        <v>0</v>
      </c>
      <c r="J143" s="13">
        <v>0</v>
      </c>
      <c r="K143" s="5"/>
      <c r="L143" s="5">
        <f t="shared" si="146"/>
        <v>4732.9999999999982</v>
      </c>
      <c r="M143" s="5">
        <f t="shared" si="143"/>
        <v>833</v>
      </c>
      <c r="N143" s="19">
        <f t="shared" si="144"/>
        <v>0.17599830974012262</v>
      </c>
      <c r="O143" s="17"/>
      <c r="P143" s="4"/>
      <c r="Q143" s="17"/>
      <c r="R143" s="4"/>
      <c r="S143" s="101"/>
    </row>
    <row r="144" spans="1:19" ht="15.75" x14ac:dyDescent="0.25">
      <c r="A144" s="1">
        <v>2027</v>
      </c>
      <c r="B144" s="1">
        <v>4</v>
      </c>
      <c r="C144" s="3">
        <v>46661</v>
      </c>
      <c r="D144" s="3">
        <v>46752</v>
      </c>
      <c r="E144" s="25">
        <v>0</v>
      </c>
      <c r="F144" s="21"/>
      <c r="G144" s="21">
        <f t="shared" si="141"/>
        <v>195267.00000000006</v>
      </c>
      <c r="H144" s="21">
        <f t="shared" si="142"/>
        <v>0</v>
      </c>
      <c r="I144" s="28">
        <f t="shared" si="136"/>
        <v>0</v>
      </c>
      <c r="J144" s="13">
        <v>0</v>
      </c>
      <c r="K144" s="5"/>
      <c r="L144" s="5">
        <f t="shared" si="146"/>
        <v>4732.9999999999982</v>
      </c>
      <c r="M144" s="5">
        <f t="shared" si="143"/>
        <v>833</v>
      </c>
      <c r="N144" s="19">
        <f t="shared" si="144"/>
        <v>0.17599830974012262</v>
      </c>
      <c r="O144" s="17"/>
      <c r="P144" s="4"/>
      <c r="Q144" s="17"/>
      <c r="R144" s="4"/>
      <c r="S144" s="101"/>
    </row>
    <row r="145" spans="1:20" ht="15.75" x14ac:dyDescent="0.25">
      <c r="A145" s="1">
        <v>2028</v>
      </c>
      <c r="B145" s="1">
        <v>1</v>
      </c>
      <c r="C145" s="3">
        <v>46753</v>
      </c>
      <c r="D145" s="3">
        <v>46843</v>
      </c>
      <c r="E145" s="25">
        <v>0</v>
      </c>
      <c r="F145" s="21"/>
      <c r="G145" s="21">
        <f t="shared" si="141"/>
        <v>195267.00000000006</v>
      </c>
      <c r="H145" s="21">
        <f t="shared" si="142"/>
        <v>0</v>
      </c>
      <c r="I145" s="28">
        <f>H145/G145</f>
        <v>0</v>
      </c>
      <c r="J145" s="13">
        <v>0</v>
      </c>
      <c r="K145" s="5"/>
      <c r="L145" s="5">
        <f t="shared" si="146"/>
        <v>4732.9999999999982</v>
      </c>
      <c r="M145" s="5">
        <f t="shared" si="143"/>
        <v>833</v>
      </c>
      <c r="N145" s="19">
        <f t="shared" si="144"/>
        <v>0.17599830974012262</v>
      </c>
      <c r="O145" s="17"/>
      <c r="P145" s="4"/>
      <c r="Q145" s="17"/>
      <c r="R145" s="4"/>
      <c r="S145" s="101"/>
    </row>
    <row r="146" spans="1:20" ht="15.75" x14ac:dyDescent="0.25">
      <c r="A146" s="1">
        <v>2028</v>
      </c>
      <c r="B146" s="1">
        <v>2</v>
      </c>
      <c r="C146" s="3">
        <v>46844</v>
      </c>
      <c r="D146" s="3">
        <v>46934</v>
      </c>
      <c r="E146" s="25">
        <v>0</v>
      </c>
      <c r="F146" s="21"/>
      <c r="G146" s="21">
        <f t="shared" si="141"/>
        <v>195267.00000000006</v>
      </c>
      <c r="H146" s="21">
        <f t="shared" si="142"/>
        <v>0</v>
      </c>
      <c r="I146" s="28">
        <f t="shared" ref="I146:I147" si="147">H146/G146</f>
        <v>0</v>
      </c>
      <c r="J146" s="13">
        <v>0</v>
      </c>
      <c r="K146" s="5"/>
      <c r="L146" s="5">
        <f t="shared" si="146"/>
        <v>4732.9999999999982</v>
      </c>
      <c r="M146" s="5">
        <f t="shared" si="143"/>
        <v>833</v>
      </c>
      <c r="N146" s="19">
        <f t="shared" si="144"/>
        <v>0.17599830974012262</v>
      </c>
      <c r="O146" s="17"/>
      <c r="P146" s="4"/>
      <c r="Q146" s="17"/>
      <c r="R146" s="4"/>
      <c r="S146" s="101"/>
    </row>
    <row r="147" spans="1:20" ht="15.75" x14ac:dyDescent="0.25">
      <c r="A147" s="1">
        <v>2028</v>
      </c>
      <c r="B147" s="1">
        <v>3</v>
      </c>
      <c r="C147" s="3">
        <v>46935</v>
      </c>
      <c r="D147" s="3">
        <v>47026</v>
      </c>
      <c r="E147" s="25">
        <v>0</v>
      </c>
      <c r="F147" s="21"/>
      <c r="G147" s="21">
        <f t="shared" si="141"/>
        <v>195267.00000000006</v>
      </c>
      <c r="H147" s="21">
        <f>SUM(H146+F147)</f>
        <v>0</v>
      </c>
      <c r="I147" s="28">
        <f t="shared" si="147"/>
        <v>0</v>
      </c>
      <c r="J147" s="13">
        <v>0</v>
      </c>
      <c r="K147" s="18"/>
      <c r="L147" s="18">
        <f t="shared" si="146"/>
        <v>4732.9999999999982</v>
      </c>
      <c r="M147" s="18">
        <f t="shared" si="143"/>
        <v>833</v>
      </c>
      <c r="N147" s="19">
        <f t="shared" si="144"/>
        <v>0.17599830974012262</v>
      </c>
      <c r="O147" s="17"/>
      <c r="P147" s="4"/>
      <c r="Q147" s="17"/>
      <c r="R147" s="4"/>
      <c r="S147" s="101"/>
    </row>
    <row r="148" spans="1:20" ht="15.75" thickBot="1" x14ac:dyDescent="0.3">
      <c r="A148" s="40" t="s">
        <v>12</v>
      </c>
      <c r="B148" s="40"/>
      <c r="C148" s="40"/>
      <c r="D148" s="41"/>
      <c r="E148" s="42">
        <v>195267</v>
      </c>
      <c r="F148" s="38">
        <f>SUM(F124:F147)</f>
        <v>0</v>
      </c>
      <c r="G148" s="38">
        <f>G147</f>
        <v>195267.00000000006</v>
      </c>
      <c r="H148" s="39">
        <f>H147</f>
        <v>0</v>
      </c>
      <c r="I148" s="49">
        <f>H148/G148</f>
        <v>0</v>
      </c>
      <c r="J148" s="43">
        <v>4733</v>
      </c>
      <c r="K148" s="50">
        <f>SUM(K124:K147)</f>
        <v>833</v>
      </c>
      <c r="L148" s="44">
        <f>L147</f>
        <v>4732.9999999999982</v>
      </c>
      <c r="M148" s="45">
        <f>M147</f>
        <v>833</v>
      </c>
      <c r="N148" s="46">
        <f>M148/L148</f>
        <v>0.17599830974012262</v>
      </c>
      <c r="O148" s="47">
        <f>SUM(O124:O147)</f>
        <v>200</v>
      </c>
      <c r="P148" s="47">
        <f>SUM(P124:P147)</f>
        <v>0</v>
      </c>
      <c r="Q148" s="47">
        <f>SUM(Q124:Q147)</f>
        <v>0</v>
      </c>
      <c r="R148" s="47">
        <f t="shared" ref="R148:S148" si="148">SUM(R124:R147)</f>
        <v>0</v>
      </c>
      <c r="S148" s="47">
        <f t="shared" si="148"/>
        <v>0</v>
      </c>
    </row>
    <row r="149" spans="1:20" ht="15.75" thickTop="1" x14ac:dyDescent="0.25"/>
    <row r="151" spans="1:20" x14ac:dyDescent="0.25">
      <c r="A151" s="197" t="s">
        <v>142</v>
      </c>
      <c r="B151" s="197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</row>
    <row r="152" spans="1:20" x14ac:dyDescent="0.25">
      <c r="A152" s="198" t="s">
        <v>0</v>
      </c>
      <c r="B152" s="198"/>
      <c r="C152" s="198"/>
      <c r="D152" s="198"/>
      <c r="E152" s="182" t="s">
        <v>116</v>
      </c>
      <c r="F152" s="182"/>
      <c r="G152" s="182"/>
      <c r="H152" s="182"/>
      <c r="I152" s="182"/>
      <c r="J152" s="182" t="s">
        <v>141</v>
      </c>
      <c r="K152" s="182"/>
      <c r="L152" s="182"/>
      <c r="M152" s="182"/>
      <c r="N152" s="182"/>
      <c r="O152" s="199" t="s">
        <v>134</v>
      </c>
      <c r="P152" s="199"/>
      <c r="Q152" s="185" t="s">
        <v>77</v>
      </c>
      <c r="R152" s="185"/>
      <c r="S152" s="185"/>
      <c r="T152" s="185"/>
    </row>
    <row r="153" spans="1:20" ht="75" x14ac:dyDescent="0.25">
      <c r="A153" s="9" t="s">
        <v>1</v>
      </c>
      <c r="B153" s="9" t="s">
        <v>2</v>
      </c>
      <c r="C153" s="9" t="s">
        <v>3</v>
      </c>
      <c r="D153" s="9" t="s">
        <v>9</v>
      </c>
      <c r="E153" s="9" t="s">
        <v>4</v>
      </c>
      <c r="F153" s="9" t="s">
        <v>6</v>
      </c>
      <c r="G153" s="9" t="s">
        <v>5</v>
      </c>
      <c r="H153" s="9" t="s">
        <v>7</v>
      </c>
      <c r="I153" s="10" t="s">
        <v>8</v>
      </c>
      <c r="J153" s="9" t="s">
        <v>4</v>
      </c>
      <c r="K153" s="9" t="s">
        <v>6</v>
      </c>
      <c r="L153" s="9" t="s">
        <v>5</v>
      </c>
      <c r="M153" s="9" t="s">
        <v>7</v>
      </c>
      <c r="N153" s="10" t="s">
        <v>8</v>
      </c>
      <c r="O153" s="156" t="s">
        <v>132</v>
      </c>
      <c r="P153" s="156" t="s">
        <v>133</v>
      </c>
      <c r="Q153" s="156" t="s">
        <v>145</v>
      </c>
      <c r="R153" s="156" t="s">
        <v>147</v>
      </c>
      <c r="S153" s="156" t="s">
        <v>148</v>
      </c>
      <c r="T153" s="156" t="s">
        <v>135</v>
      </c>
    </row>
    <row r="154" spans="1:20" ht="15.75" x14ac:dyDescent="0.25">
      <c r="A154" s="149">
        <v>2022</v>
      </c>
      <c r="B154" s="149">
        <v>4</v>
      </c>
      <c r="C154" s="150">
        <v>44835</v>
      </c>
      <c r="D154" s="69">
        <v>44926</v>
      </c>
      <c r="E154" s="151"/>
      <c r="F154" s="151"/>
      <c r="G154" s="151"/>
      <c r="H154" s="151"/>
      <c r="I154" s="152"/>
      <c r="J154" s="151"/>
      <c r="K154" s="151"/>
      <c r="L154" s="151"/>
      <c r="M154" s="151"/>
      <c r="N154" s="152"/>
      <c r="O154" s="153"/>
      <c r="P154" s="154"/>
      <c r="Q154" s="155"/>
      <c r="R154" s="153"/>
      <c r="S154" s="154"/>
      <c r="T154" s="154"/>
    </row>
    <row r="155" spans="1:20" ht="15.75" x14ac:dyDescent="0.25">
      <c r="A155" s="68">
        <v>2023</v>
      </c>
      <c r="B155" s="68">
        <v>1</v>
      </c>
      <c r="C155" s="69">
        <v>44927</v>
      </c>
      <c r="D155" s="69">
        <v>45016</v>
      </c>
      <c r="E155" s="70"/>
      <c r="F155" s="70"/>
      <c r="G155" s="70"/>
      <c r="H155" s="70"/>
      <c r="I155" s="71"/>
      <c r="J155" s="70"/>
      <c r="K155" s="70"/>
      <c r="L155" s="70"/>
      <c r="M155" s="70"/>
      <c r="N155" s="71"/>
      <c r="O155" s="73"/>
      <c r="P155" s="102"/>
      <c r="Q155" s="72"/>
      <c r="R155" s="73"/>
      <c r="S155" s="102"/>
      <c r="T155" s="102"/>
    </row>
    <row r="156" spans="1:20" ht="15.75" x14ac:dyDescent="0.25">
      <c r="A156" s="115">
        <v>2023</v>
      </c>
      <c r="B156" s="115">
        <v>2</v>
      </c>
      <c r="C156" s="116">
        <v>45017</v>
      </c>
      <c r="D156" s="116">
        <v>45107</v>
      </c>
      <c r="E156" s="126">
        <v>0</v>
      </c>
      <c r="F156" s="118">
        <v>0</v>
      </c>
      <c r="G156" s="118">
        <f>E156</f>
        <v>0</v>
      </c>
      <c r="H156" s="118">
        <f>SUM(F156+0)</f>
        <v>0</v>
      </c>
      <c r="I156" s="127"/>
      <c r="J156" s="128">
        <v>0</v>
      </c>
      <c r="K156" s="129">
        <v>0</v>
      </c>
      <c r="L156" s="130">
        <f>J156</f>
        <v>0</v>
      </c>
      <c r="M156" s="129">
        <f>SUM(K156+0)</f>
        <v>0</v>
      </c>
      <c r="N156" s="131">
        <v>0</v>
      </c>
      <c r="O156" s="133"/>
      <c r="P156" s="114"/>
      <c r="Q156" s="135"/>
      <c r="R156" s="133"/>
      <c r="S156" s="114"/>
      <c r="T156" s="114"/>
    </row>
    <row r="157" spans="1:20" ht="15.75" x14ac:dyDescent="0.25">
      <c r="A157" s="68">
        <v>2023</v>
      </c>
      <c r="B157" s="68">
        <v>3</v>
      </c>
      <c r="C157" s="69">
        <v>45108</v>
      </c>
      <c r="D157" s="69">
        <v>45199</v>
      </c>
      <c r="E157" s="79">
        <v>0</v>
      </c>
      <c r="F157" s="80"/>
      <c r="G157" s="80">
        <f t="shared" ref="G157:G158" si="149">G156+E157</f>
        <v>0</v>
      </c>
      <c r="H157" s="80">
        <f t="shared" ref="H157:H161" si="150">SUM(H156+F157)</f>
        <v>0</v>
      </c>
      <c r="I157" s="81">
        <v>0</v>
      </c>
      <c r="J157" s="82"/>
      <c r="K157" s="83"/>
      <c r="L157" s="83">
        <f>L156+J157</f>
        <v>0</v>
      </c>
      <c r="M157" s="83">
        <f>SUM(M156+K157)</f>
        <v>0</v>
      </c>
      <c r="N157" s="158">
        <v>0</v>
      </c>
      <c r="O157" s="159">
        <v>0</v>
      </c>
      <c r="P157" s="72"/>
      <c r="Q157" s="159"/>
      <c r="R157" s="72"/>
      <c r="S157" s="102"/>
      <c r="T157" s="102"/>
    </row>
    <row r="158" spans="1:20" ht="15.75" x14ac:dyDescent="0.25">
      <c r="A158" s="68">
        <v>2023</v>
      </c>
      <c r="B158" s="68">
        <v>4</v>
      </c>
      <c r="C158" s="69">
        <v>45200</v>
      </c>
      <c r="D158" s="69">
        <v>45291</v>
      </c>
      <c r="E158" s="79">
        <v>0</v>
      </c>
      <c r="F158" s="80"/>
      <c r="G158" s="80">
        <f t="shared" si="149"/>
        <v>0</v>
      </c>
      <c r="H158" s="80">
        <f t="shared" si="150"/>
        <v>0</v>
      </c>
      <c r="I158" s="81">
        <v>0</v>
      </c>
      <c r="J158" s="82">
        <f>$S$21/8</f>
        <v>0</v>
      </c>
      <c r="K158" s="83"/>
      <c r="L158" s="83">
        <f t="shared" ref="L158:L161" si="151">L157+J158</f>
        <v>0</v>
      </c>
      <c r="M158" s="83">
        <f t="shared" ref="M158:M160" si="152">SUM(M157+K158)</f>
        <v>0</v>
      </c>
      <c r="N158" s="158">
        <v>0</v>
      </c>
      <c r="O158" s="159">
        <v>0</v>
      </c>
      <c r="P158" s="72"/>
      <c r="Q158" s="159"/>
      <c r="R158" s="72"/>
      <c r="S158" s="102"/>
      <c r="T158" s="102"/>
    </row>
    <row r="159" spans="1:20" ht="15.75" x14ac:dyDescent="0.25">
      <c r="A159" s="68">
        <v>2024</v>
      </c>
      <c r="B159" s="68">
        <v>1</v>
      </c>
      <c r="C159" s="69">
        <v>45292</v>
      </c>
      <c r="D159" s="69">
        <v>45382</v>
      </c>
      <c r="E159" s="79">
        <f>$E$178/11</f>
        <v>4090.909090909091</v>
      </c>
      <c r="F159" s="80">
        <v>0</v>
      </c>
      <c r="G159" s="80">
        <f>G158+E159</f>
        <v>4090.909090909091</v>
      </c>
      <c r="H159" s="80">
        <f t="shared" si="150"/>
        <v>0</v>
      </c>
      <c r="I159" s="81">
        <f t="shared" ref="I159:I174" si="153">H159/G159</f>
        <v>0</v>
      </c>
      <c r="J159" s="82">
        <f>$J$178/11</f>
        <v>454.54545454545456</v>
      </c>
      <c r="K159" s="83">
        <v>0</v>
      </c>
      <c r="L159" s="83">
        <f t="shared" si="151"/>
        <v>454.54545454545456</v>
      </c>
      <c r="M159" s="83">
        <f t="shared" si="152"/>
        <v>0</v>
      </c>
      <c r="N159" s="158">
        <f t="shared" ref="N159:N161" si="154">M159/L159</f>
        <v>0</v>
      </c>
      <c r="O159" s="159">
        <v>0</v>
      </c>
      <c r="P159" s="72">
        <v>0</v>
      </c>
      <c r="Q159" s="159">
        <v>0</v>
      </c>
      <c r="R159" s="72">
        <v>0</v>
      </c>
      <c r="S159" s="102">
        <v>0</v>
      </c>
      <c r="T159" s="102">
        <v>0</v>
      </c>
    </row>
    <row r="160" spans="1:20" ht="15.75" x14ac:dyDescent="0.25">
      <c r="A160" s="68">
        <v>2024</v>
      </c>
      <c r="B160" s="68">
        <v>2</v>
      </c>
      <c r="C160" s="69">
        <v>45383</v>
      </c>
      <c r="D160" s="69">
        <v>45473</v>
      </c>
      <c r="E160" s="79">
        <f t="shared" ref="E160:E169" si="155">$E$178/11</f>
        <v>4090.909090909091</v>
      </c>
      <c r="F160" s="80">
        <v>0</v>
      </c>
      <c r="G160" s="80">
        <f t="shared" ref="G160:G161" si="156">G159+E160</f>
        <v>8181.818181818182</v>
      </c>
      <c r="H160" s="80">
        <f t="shared" si="150"/>
        <v>0</v>
      </c>
      <c r="I160" s="81">
        <f t="shared" si="153"/>
        <v>0</v>
      </c>
      <c r="J160" s="82">
        <f t="shared" ref="J160:J169" si="157">$J$178/11</f>
        <v>454.54545454545456</v>
      </c>
      <c r="K160" s="83">
        <v>0</v>
      </c>
      <c r="L160" s="83">
        <f t="shared" si="151"/>
        <v>909.09090909090912</v>
      </c>
      <c r="M160" s="83">
        <f t="shared" si="152"/>
        <v>0</v>
      </c>
      <c r="N160" s="158">
        <f t="shared" si="154"/>
        <v>0</v>
      </c>
      <c r="O160" s="159">
        <v>0</v>
      </c>
      <c r="P160" s="72">
        <v>0</v>
      </c>
      <c r="Q160" s="159">
        <v>0</v>
      </c>
      <c r="R160" s="72">
        <v>0</v>
      </c>
      <c r="S160" s="102">
        <v>0</v>
      </c>
      <c r="T160" s="102">
        <v>0</v>
      </c>
    </row>
    <row r="161" spans="1:20" ht="15.75" x14ac:dyDescent="0.25">
      <c r="A161" s="68">
        <v>2024</v>
      </c>
      <c r="B161" s="68">
        <v>3</v>
      </c>
      <c r="C161" s="69">
        <v>45474</v>
      </c>
      <c r="D161" s="69">
        <v>45565</v>
      </c>
      <c r="E161" s="79">
        <f t="shared" si="155"/>
        <v>4090.909090909091</v>
      </c>
      <c r="F161" s="80">
        <v>0</v>
      </c>
      <c r="G161" s="80">
        <f t="shared" si="156"/>
        <v>12272.727272727272</v>
      </c>
      <c r="H161" s="80">
        <f t="shared" si="150"/>
        <v>0</v>
      </c>
      <c r="I161" s="81">
        <f t="shared" si="153"/>
        <v>0</v>
      </c>
      <c r="J161" s="82">
        <f t="shared" si="157"/>
        <v>454.54545454545456</v>
      </c>
      <c r="K161" s="83">
        <v>433</v>
      </c>
      <c r="L161" s="83">
        <f t="shared" si="151"/>
        <v>1363.6363636363637</v>
      </c>
      <c r="M161" s="83">
        <f>SUM(M160+K161)</f>
        <v>433</v>
      </c>
      <c r="N161" s="158">
        <f t="shared" si="154"/>
        <v>0.31753333333333333</v>
      </c>
      <c r="O161" s="159">
        <v>0</v>
      </c>
      <c r="P161" s="72">
        <v>0</v>
      </c>
      <c r="Q161" s="159">
        <v>0</v>
      </c>
      <c r="R161" s="72">
        <v>0</v>
      </c>
      <c r="S161" s="102">
        <v>0</v>
      </c>
      <c r="T161" s="102">
        <v>0</v>
      </c>
    </row>
    <row r="162" spans="1:20" ht="15.75" x14ac:dyDescent="0.25">
      <c r="A162" s="1">
        <v>2024</v>
      </c>
      <c r="B162" s="1">
        <v>4</v>
      </c>
      <c r="C162" s="3">
        <v>45566</v>
      </c>
      <c r="D162" s="3">
        <v>45657</v>
      </c>
      <c r="E162" s="24">
        <f t="shared" si="155"/>
        <v>4090.909090909091</v>
      </c>
      <c r="F162" s="20"/>
      <c r="G162" s="20">
        <f>G161+E162</f>
        <v>16363.636363636364</v>
      </c>
      <c r="H162" s="20">
        <f>SUM(H161+F162)</f>
        <v>0</v>
      </c>
      <c r="I162" s="27">
        <f t="shared" si="153"/>
        <v>0</v>
      </c>
      <c r="J162" s="12">
        <f t="shared" si="157"/>
        <v>454.54545454545456</v>
      </c>
      <c r="K162" s="8"/>
      <c r="L162" s="8">
        <f>L161+J162</f>
        <v>1818.1818181818182</v>
      </c>
      <c r="M162" s="8">
        <f>SUM(M161+K162)</f>
        <v>433</v>
      </c>
      <c r="N162" s="77">
        <f>M162/L162</f>
        <v>0.23815</v>
      </c>
      <c r="O162" s="78">
        <v>0</v>
      </c>
      <c r="P162" s="16"/>
      <c r="Q162" s="78"/>
      <c r="R162" s="16"/>
      <c r="S162" s="101"/>
      <c r="T162" s="101"/>
    </row>
    <row r="163" spans="1:20" ht="15.75" x14ac:dyDescent="0.25">
      <c r="A163" s="1">
        <v>2025</v>
      </c>
      <c r="B163" s="1">
        <v>1</v>
      </c>
      <c r="C163" s="3">
        <v>45658</v>
      </c>
      <c r="D163" s="3">
        <v>45747</v>
      </c>
      <c r="E163" s="24">
        <f t="shared" si="155"/>
        <v>4090.909090909091</v>
      </c>
      <c r="F163" s="20"/>
      <c r="G163" s="20">
        <f t="shared" ref="G163:G177" si="158">G162+E163</f>
        <v>20454.545454545456</v>
      </c>
      <c r="H163" s="20">
        <f t="shared" ref="H163:H176" si="159">SUM(H162+F163)</f>
        <v>0</v>
      </c>
      <c r="I163" s="27">
        <f t="shared" si="153"/>
        <v>0</v>
      </c>
      <c r="J163" s="12">
        <f t="shared" si="157"/>
        <v>454.54545454545456</v>
      </c>
      <c r="K163" s="8"/>
      <c r="L163" s="8">
        <f>L162+J163</f>
        <v>2272.727272727273</v>
      </c>
      <c r="M163" s="8">
        <f t="shared" ref="M163:M177" si="160">SUM(M162+K163)</f>
        <v>433</v>
      </c>
      <c r="N163" s="77">
        <f t="shared" ref="N163:N177" si="161">M163/L163</f>
        <v>0.19051999999999997</v>
      </c>
      <c r="O163" s="78">
        <v>0</v>
      </c>
      <c r="P163" s="16"/>
      <c r="Q163" s="78"/>
      <c r="R163" s="16"/>
      <c r="S163" s="101"/>
      <c r="T163" s="101"/>
    </row>
    <row r="164" spans="1:20" ht="15.75" x14ac:dyDescent="0.25">
      <c r="A164" s="1">
        <v>2025</v>
      </c>
      <c r="B164" s="1">
        <v>2</v>
      </c>
      <c r="C164" s="3">
        <v>45748</v>
      </c>
      <c r="D164" s="3">
        <v>45838</v>
      </c>
      <c r="E164" s="24">
        <f t="shared" si="155"/>
        <v>4090.909090909091</v>
      </c>
      <c r="F164" s="20"/>
      <c r="G164" s="20">
        <f t="shared" si="158"/>
        <v>24545.454545454548</v>
      </c>
      <c r="H164" s="20">
        <f t="shared" si="159"/>
        <v>0</v>
      </c>
      <c r="I164" s="27">
        <f t="shared" si="153"/>
        <v>0</v>
      </c>
      <c r="J164" s="12">
        <f t="shared" si="157"/>
        <v>454.54545454545456</v>
      </c>
      <c r="K164" s="8"/>
      <c r="L164" s="8">
        <f t="shared" ref="L164" si="162">L163+J164</f>
        <v>2727.2727272727275</v>
      </c>
      <c r="M164" s="8">
        <f t="shared" si="160"/>
        <v>433</v>
      </c>
      <c r="N164" s="77">
        <f t="shared" si="161"/>
        <v>0.15876666666666667</v>
      </c>
      <c r="O164" s="78">
        <v>0</v>
      </c>
      <c r="P164" s="16"/>
      <c r="Q164" s="78"/>
      <c r="R164" s="16"/>
      <c r="S164" s="101"/>
      <c r="T164" s="101"/>
    </row>
    <row r="165" spans="1:20" ht="15.75" x14ac:dyDescent="0.25">
      <c r="A165" s="1">
        <v>2025</v>
      </c>
      <c r="B165" s="1">
        <v>3</v>
      </c>
      <c r="C165" s="3">
        <v>45839</v>
      </c>
      <c r="D165" s="3">
        <v>45930</v>
      </c>
      <c r="E165" s="24">
        <f t="shared" si="155"/>
        <v>4090.909090909091</v>
      </c>
      <c r="F165" s="20"/>
      <c r="G165" s="20">
        <f t="shared" si="158"/>
        <v>28636.36363636364</v>
      </c>
      <c r="H165" s="20">
        <f t="shared" si="159"/>
        <v>0</v>
      </c>
      <c r="I165" s="27">
        <f t="shared" si="153"/>
        <v>0</v>
      </c>
      <c r="J165" s="12">
        <f t="shared" si="157"/>
        <v>454.54545454545456</v>
      </c>
      <c r="K165" s="8"/>
      <c r="L165" s="8">
        <f>L164+J165</f>
        <v>3181.818181818182</v>
      </c>
      <c r="M165" s="8">
        <f t="shared" si="160"/>
        <v>433</v>
      </c>
      <c r="N165" s="77">
        <f t="shared" si="161"/>
        <v>0.13608571428571428</v>
      </c>
      <c r="O165" s="78">
        <v>0</v>
      </c>
      <c r="P165" s="16"/>
      <c r="Q165" s="78"/>
      <c r="R165" s="16"/>
      <c r="S165" s="101"/>
      <c r="T165" s="101"/>
    </row>
    <row r="166" spans="1:20" ht="15.75" x14ac:dyDescent="0.25">
      <c r="A166" s="1">
        <v>2025</v>
      </c>
      <c r="B166" s="1">
        <v>4</v>
      </c>
      <c r="C166" s="3">
        <v>45931</v>
      </c>
      <c r="D166" s="3">
        <v>46022</v>
      </c>
      <c r="E166" s="24">
        <f t="shared" si="155"/>
        <v>4090.909090909091</v>
      </c>
      <c r="F166" s="20"/>
      <c r="G166" s="20">
        <f t="shared" si="158"/>
        <v>32727.272727272732</v>
      </c>
      <c r="H166" s="20">
        <f t="shared" si="159"/>
        <v>0</v>
      </c>
      <c r="I166" s="27">
        <f t="shared" si="153"/>
        <v>0</v>
      </c>
      <c r="J166" s="12">
        <f t="shared" si="157"/>
        <v>454.54545454545456</v>
      </c>
      <c r="K166" s="8"/>
      <c r="L166" s="8">
        <f t="shared" ref="L166:L177" si="163">L165+J166</f>
        <v>3636.3636363636365</v>
      </c>
      <c r="M166" s="8">
        <f t="shared" si="160"/>
        <v>433</v>
      </c>
      <c r="N166" s="77">
        <f t="shared" si="161"/>
        <v>0.119075</v>
      </c>
      <c r="O166" s="78">
        <v>0</v>
      </c>
      <c r="P166" s="16"/>
      <c r="Q166" s="78"/>
      <c r="R166" s="16"/>
      <c r="S166" s="101"/>
      <c r="T166" s="101"/>
    </row>
    <row r="167" spans="1:20" ht="15.75" x14ac:dyDescent="0.25">
      <c r="A167" s="1">
        <v>2026</v>
      </c>
      <c r="B167" s="1">
        <v>1</v>
      </c>
      <c r="C167" s="3">
        <v>46023</v>
      </c>
      <c r="D167" s="3">
        <v>46112</v>
      </c>
      <c r="E167" s="24">
        <f t="shared" si="155"/>
        <v>4090.909090909091</v>
      </c>
      <c r="F167" s="20"/>
      <c r="G167" s="20">
        <f t="shared" si="158"/>
        <v>36818.181818181823</v>
      </c>
      <c r="H167" s="20">
        <f t="shared" si="159"/>
        <v>0</v>
      </c>
      <c r="I167" s="27">
        <f t="shared" si="153"/>
        <v>0</v>
      </c>
      <c r="J167" s="12">
        <f t="shared" si="157"/>
        <v>454.54545454545456</v>
      </c>
      <c r="K167" s="8"/>
      <c r="L167" s="8">
        <f t="shared" si="163"/>
        <v>4090.909090909091</v>
      </c>
      <c r="M167" s="8">
        <f t="shared" si="160"/>
        <v>433</v>
      </c>
      <c r="N167" s="77">
        <f t="shared" si="161"/>
        <v>0.10584444444444444</v>
      </c>
      <c r="O167" s="78">
        <v>0</v>
      </c>
      <c r="P167" s="16"/>
      <c r="Q167" s="78"/>
      <c r="R167" s="16"/>
      <c r="S167" s="101"/>
      <c r="T167" s="101"/>
    </row>
    <row r="168" spans="1:20" ht="15.75" x14ac:dyDescent="0.25">
      <c r="A168" s="1">
        <v>2026</v>
      </c>
      <c r="B168" s="1">
        <v>2</v>
      </c>
      <c r="C168" s="3">
        <v>46113</v>
      </c>
      <c r="D168" s="3">
        <v>46203</v>
      </c>
      <c r="E168" s="24">
        <f t="shared" si="155"/>
        <v>4090.909090909091</v>
      </c>
      <c r="F168" s="20"/>
      <c r="G168" s="20">
        <f t="shared" si="158"/>
        <v>40909.090909090912</v>
      </c>
      <c r="H168" s="20">
        <f t="shared" si="159"/>
        <v>0</v>
      </c>
      <c r="I168" s="27">
        <f t="shared" si="153"/>
        <v>0</v>
      </c>
      <c r="J168" s="12">
        <f t="shared" si="157"/>
        <v>454.54545454545456</v>
      </c>
      <c r="K168" s="8"/>
      <c r="L168" s="8">
        <f t="shared" si="163"/>
        <v>4545.454545454546</v>
      </c>
      <c r="M168" s="8">
        <f t="shared" si="160"/>
        <v>433</v>
      </c>
      <c r="N168" s="77">
        <f t="shared" si="161"/>
        <v>9.5259999999999984E-2</v>
      </c>
      <c r="O168" s="78">
        <v>0</v>
      </c>
      <c r="P168" s="16"/>
      <c r="Q168" s="78"/>
      <c r="R168" s="16"/>
      <c r="S168" s="101"/>
      <c r="T168" s="101"/>
    </row>
    <row r="169" spans="1:20" ht="15.75" x14ac:dyDescent="0.25">
      <c r="A169" s="1">
        <v>2026</v>
      </c>
      <c r="B169" s="1">
        <v>3</v>
      </c>
      <c r="C169" s="3">
        <v>46204</v>
      </c>
      <c r="D169" s="3">
        <v>46295</v>
      </c>
      <c r="E169" s="24">
        <f t="shared" si="155"/>
        <v>4090.909090909091</v>
      </c>
      <c r="F169" s="21"/>
      <c r="G169" s="21">
        <f t="shared" si="158"/>
        <v>45000</v>
      </c>
      <c r="H169" s="21">
        <f t="shared" si="159"/>
        <v>0</v>
      </c>
      <c r="I169" s="28">
        <f t="shared" si="153"/>
        <v>0</v>
      </c>
      <c r="J169" s="12">
        <f t="shared" si="157"/>
        <v>454.54545454545456</v>
      </c>
      <c r="K169" s="5"/>
      <c r="L169" s="5">
        <f t="shared" si="163"/>
        <v>5000.0000000000009</v>
      </c>
      <c r="M169" s="5">
        <f t="shared" si="160"/>
        <v>433</v>
      </c>
      <c r="N169" s="19">
        <f t="shared" si="161"/>
        <v>8.6599999999999983E-2</v>
      </c>
      <c r="O169" s="76">
        <v>50</v>
      </c>
      <c r="P169" s="4"/>
      <c r="Q169" s="78"/>
      <c r="R169" s="16"/>
      <c r="S169" s="101"/>
      <c r="T169" s="101"/>
    </row>
    <row r="170" spans="1:20" ht="15.75" x14ac:dyDescent="0.25">
      <c r="A170" s="1">
        <v>2026</v>
      </c>
      <c r="B170" s="1">
        <v>4</v>
      </c>
      <c r="C170" s="3">
        <v>46296</v>
      </c>
      <c r="D170" s="3">
        <v>46387</v>
      </c>
      <c r="E170" s="25">
        <v>0</v>
      </c>
      <c r="F170" s="21"/>
      <c r="G170" s="21">
        <f t="shared" si="158"/>
        <v>45000</v>
      </c>
      <c r="H170" s="21">
        <f t="shared" si="159"/>
        <v>0</v>
      </c>
      <c r="I170" s="28">
        <f t="shared" si="153"/>
        <v>0</v>
      </c>
      <c r="J170" s="13">
        <v>0</v>
      </c>
      <c r="K170" s="5"/>
      <c r="L170" s="5">
        <f t="shared" si="163"/>
        <v>5000.0000000000009</v>
      </c>
      <c r="M170" s="5">
        <f t="shared" si="160"/>
        <v>433</v>
      </c>
      <c r="N170" s="19">
        <f t="shared" si="161"/>
        <v>8.6599999999999983E-2</v>
      </c>
      <c r="O170" s="17"/>
      <c r="P170" s="4"/>
      <c r="Q170" s="17"/>
      <c r="R170" s="4"/>
      <c r="S170" s="101"/>
      <c r="T170" s="101"/>
    </row>
    <row r="171" spans="1:20" ht="15.75" x14ac:dyDescent="0.25">
      <c r="A171" s="1">
        <v>2027</v>
      </c>
      <c r="B171" s="1">
        <v>1</v>
      </c>
      <c r="C171" s="3">
        <v>46388</v>
      </c>
      <c r="D171" s="3">
        <v>46477</v>
      </c>
      <c r="E171" s="25">
        <v>0</v>
      </c>
      <c r="F171" s="21"/>
      <c r="G171" s="21">
        <f t="shared" si="158"/>
        <v>45000</v>
      </c>
      <c r="H171" s="21">
        <f t="shared" si="159"/>
        <v>0</v>
      </c>
      <c r="I171" s="28">
        <f t="shared" si="153"/>
        <v>0</v>
      </c>
      <c r="J171" s="13">
        <v>0</v>
      </c>
      <c r="K171" s="5"/>
      <c r="L171" s="5">
        <f t="shared" si="163"/>
        <v>5000.0000000000009</v>
      </c>
      <c r="M171" s="5">
        <f t="shared" si="160"/>
        <v>433</v>
      </c>
      <c r="N171" s="19">
        <f t="shared" si="161"/>
        <v>8.6599999999999983E-2</v>
      </c>
      <c r="O171" s="17"/>
      <c r="P171" s="4"/>
      <c r="Q171" s="17"/>
      <c r="R171" s="4"/>
      <c r="S171" s="101"/>
      <c r="T171" s="101"/>
    </row>
    <row r="172" spans="1:20" ht="15.75" x14ac:dyDescent="0.25">
      <c r="A172" s="1">
        <v>2027</v>
      </c>
      <c r="B172" s="1">
        <v>2</v>
      </c>
      <c r="C172" s="3">
        <v>46478</v>
      </c>
      <c r="D172" s="3">
        <v>46568</v>
      </c>
      <c r="E172" s="25">
        <v>0</v>
      </c>
      <c r="F172" s="21"/>
      <c r="G172" s="21">
        <f t="shared" si="158"/>
        <v>45000</v>
      </c>
      <c r="H172" s="21">
        <f t="shared" si="159"/>
        <v>0</v>
      </c>
      <c r="I172" s="28">
        <f t="shared" si="153"/>
        <v>0</v>
      </c>
      <c r="J172" s="13">
        <v>0</v>
      </c>
      <c r="K172" s="5"/>
      <c r="L172" s="5">
        <f t="shared" si="163"/>
        <v>5000.0000000000009</v>
      </c>
      <c r="M172" s="5">
        <f t="shared" si="160"/>
        <v>433</v>
      </c>
      <c r="N172" s="19">
        <f t="shared" si="161"/>
        <v>8.6599999999999983E-2</v>
      </c>
      <c r="O172" s="17"/>
      <c r="P172" s="4"/>
      <c r="Q172" s="17"/>
      <c r="R172" s="4"/>
      <c r="S172" s="101"/>
      <c r="T172" s="101"/>
    </row>
    <row r="173" spans="1:20" ht="15.75" x14ac:dyDescent="0.25">
      <c r="A173" s="1">
        <v>2027</v>
      </c>
      <c r="B173" s="1">
        <v>3</v>
      </c>
      <c r="C173" s="3">
        <v>46569</v>
      </c>
      <c r="D173" s="3">
        <v>46660</v>
      </c>
      <c r="E173" s="25">
        <v>0</v>
      </c>
      <c r="F173" s="21"/>
      <c r="G173" s="21">
        <f t="shared" si="158"/>
        <v>45000</v>
      </c>
      <c r="H173" s="21">
        <f t="shared" si="159"/>
        <v>0</v>
      </c>
      <c r="I173" s="28">
        <f t="shared" si="153"/>
        <v>0</v>
      </c>
      <c r="J173" s="13">
        <v>0</v>
      </c>
      <c r="K173" s="5"/>
      <c r="L173" s="5">
        <f t="shared" si="163"/>
        <v>5000.0000000000009</v>
      </c>
      <c r="M173" s="5">
        <f t="shared" si="160"/>
        <v>433</v>
      </c>
      <c r="N173" s="19">
        <f t="shared" si="161"/>
        <v>8.6599999999999983E-2</v>
      </c>
      <c r="O173" s="17"/>
      <c r="P173" s="4"/>
      <c r="Q173" s="17"/>
      <c r="R173" s="4"/>
      <c r="S173" s="101"/>
      <c r="T173" s="101"/>
    </row>
    <row r="174" spans="1:20" ht="15.75" x14ac:dyDescent="0.25">
      <c r="A174" s="1">
        <v>2027</v>
      </c>
      <c r="B174" s="1">
        <v>4</v>
      </c>
      <c r="C174" s="3">
        <v>46661</v>
      </c>
      <c r="D174" s="3">
        <v>46752</v>
      </c>
      <c r="E174" s="25">
        <v>0</v>
      </c>
      <c r="F174" s="21"/>
      <c r="G174" s="21">
        <f t="shared" si="158"/>
        <v>45000</v>
      </c>
      <c r="H174" s="21">
        <f t="shared" si="159"/>
        <v>0</v>
      </c>
      <c r="I174" s="28">
        <f t="shared" si="153"/>
        <v>0</v>
      </c>
      <c r="J174" s="13">
        <v>0</v>
      </c>
      <c r="K174" s="5"/>
      <c r="L174" s="5">
        <f t="shared" si="163"/>
        <v>5000.0000000000009</v>
      </c>
      <c r="M174" s="5">
        <f t="shared" si="160"/>
        <v>433</v>
      </c>
      <c r="N174" s="19">
        <f t="shared" si="161"/>
        <v>8.6599999999999983E-2</v>
      </c>
      <c r="O174" s="17"/>
      <c r="P174" s="4"/>
      <c r="Q174" s="17"/>
      <c r="R174" s="4"/>
      <c r="S174" s="101"/>
      <c r="T174" s="101"/>
    </row>
    <row r="175" spans="1:20" ht="15.75" x14ac:dyDescent="0.25">
      <c r="A175" s="1">
        <v>2028</v>
      </c>
      <c r="B175" s="1">
        <v>1</v>
      </c>
      <c r="C175" s="3">
        <v>46753</v>
      </c>
      <c r="D175" s="3">
        <v>46843</v>
      </c>
      <c r="E175" s="25">
        <v>0</v>
      </c>
      <c r="F175" s="21"/>
      <c r="G175" s="21">
        <f t="shared" si="158"/>
        <v>45000</v>
      </c>
      <c r="H175" s="21">
        <f t="shared" si="159"/>
        <v>0</v>
      </c>
      <c r="I175" s="28">
        <f>H175/G175</f>
        <v>0</v>
      </c>
      <c r="J175" s="13">
        <v>0</v>
      </c>
      <c r="K175" s="5"/>
      <c r="L175" s="5">
        <f t="shared" si="163"/>
        <v>5000.0000000000009</v>
      </c>
      <c r="M175" s="5">
        <f t="shared" si="160"/>
        <v>433</v>
      </c>
      <c r="N175" s="19">
        <f t="shared" si="161"/>
        <v>8.6599999999999983E-2</v>
      </c>
      <c r="O175" s="17"/>
      <c r="P175" s="4"/>
      <c r="Q175" s="17"/>
      <c r="R175" s="4"/>
      <c r="S175" s="101"/>
      <c r="T175" s="101"/>
    </row>
    <row r="176" spans="1:20" ht="15.75" x14ac:dyDescent="0.25">
      <c r="A176" s="1">
        <v>2028</v>
      </c>
      <c r="B176" s="1">
        <v>2</v>
      </c>
      <c r="C176" s="3">
        <v>46844</v>
      </c>
      <c r="D176" s="3">
        <v>46934</v>
      </c>
      <c r="E176" s="25">
        <v>0</v>
      </c>
      <c r="F176" s="21"/>
      <c r="G176" s="21">
        <f t="shared" si="158"/>
        <v>45000</v>
      </c>
      <c r="H176" s="21">
        <f t="shared" si="159"/>
        <v>0</v>
      </c>
      <c r="I176" s="28">
        <f t="shared" ref="I176:I177" si="164">H176/G176</f>
        <v>0</v>
      </c>
      <c r="J176" s="13">
        <v>0</v>
      </c>
      <c r="K176" s="5"/>
      <c r="L176" s="5">
        <f t="shared" si="163"/>
        <v>5000.0000000000009</v>
      </c>
      <c r="M176" s="5">
        <f t="shared" si="160"/>
        <v>433</v>
      </c>
      <c r="N176" s="19">
        <f t="shared" si="161"/>
        <v>8.6599999999999983E-2</v>
      </c>
      <c r="O176" s="17"/>
      <c r="P176" s="4"/>
      <c r="Q176" s="17"/>
      <c r="R176" s="4"/>
      <c r="S176" s="101"/>
      <c r="T176" s="101"/>
    </row>
    <row r="177" spans="1:20" ht="15.75" x14ac:dyDescent="0.25">
      <c r="A177" s="1">
        <v>2028</v>
      </c>
      <c r="B177" s="1">
        <v>3</v>
      </c>
      <c r="C177" s="3">
        <v>46935</v>
      </c>
      <c r="D177" s="3">
        <v>47026</v>
      </c>
      <c r="E177" s="25">
        <v>0</v>
      </c>
      <c r="F177" s="21"/>
      <c r="G177" s="21">
        <f t="shared" si="158"/>
        <v>45000</v>
      </c>
      <c r="H177" s="21">
        <f>SUM(H176+F177)</f>
        <v>0</v>
      </c>
      <c r="I177" s="28">
        <f t="shared" si="164"/>
        <v>0</v>
      </c>
      <c r="J177" s="13">
        <v>0</v>
      </c>
      <c r="K177" s="18"/>
      <c r="L177" s="18">
        <f t="shared" si="163"/>
        <v>5000.0000000000009</v>
      </c>
      <c r="M177" s="18">
        <f t="shared" si="160"/>
        <v>433</v>
      </c>
      <c r="N177" s="19">
        <f t="shared" si="161"/>
        <v>8.6599999999999983E-2</v>
      </c>
      <c r="O177" s="17"/>
      <c r="P177" s="4"/>
      <c r="Q177" s="17"/>
      <c r="R177" s="4"/>
      <c r="S177" s="101"/>
      <c r="T177" s="101"/>
    </row>
    <row r="178" spans="1:20" ht="15.75" thickBot="1" x14ac:dyDescent="0.3">
      <c r="A178" s="40" t="s">
        <v>12</v>
      </c>
      <c r="B178" s="40"/>
      <c r="C178" s="40"/>
      <c r="D178" s="41"/>
      <c r="E178" s="42">
        <v>45000</v>
      </c>
      <c r="F178" s="38">
        <f>SUM(F154:F177)</f>
        <v>0</v>
      </c>
      <c r="G178" s="38">
        <f>G177</f>
        <v>45000</v>
      </c>
      <c r="H178" s="39">
        <f>H177</f>
        <v>0</v>
      </c>
      <c r="I178" s="49">
        <f>H178/G178</f>
        <v>0</v>
      </c>
      <c r="J178" s="43">
        <v>5000</v>
      </c>
      <c r="K178" s="50">
        <f>SUM(K154:K177)</f>
        <v>433</v>
      </c>
      <c r="L178" s="44">
        <f>L177</f>
        <v>5000.0000000000009</v>
      </c>
      <c r="M178" s="45">
        <f>M177</f>
        <v>433</v>
      </c>
      <c r="N178" s="46">
        <f>M178/L178</f>
        <v>8.6599999999999983E-2</v>
      </c>
      <c r="O178" s="47">
        <f>SUM(O154:O177)</f>
        <v>50</v>
      </c>
      <c r="P178" s="47">
        <f>SUM(P154:P177)</f>
        <v>0</v>
      </c>
      <c r="Q178" s="47">
        <f>SUM(Q154:Q177)</f>
        <v>0</v>
      </c>
      <c r="R178" s="47">
        <f t="shared" ref="R178:T178" si="165">SUM(R154:R177)</f>
        <v>0</v>
      </c>
      <c r="S178" s="47">
        <f t="shared" si="165"/>
        <v>0</v>
      </c>
      <c r="T178" s="47">
        <f t="shared" si="165"/>
        <v>0</v>
      </c>
    </row>
    <row r="179" spans="1:20" ht="15.75" thickTop="1" x14ac:dyDescent="0.25"/>
    <row r="181" spans="1:20" x14ac:dyDescent="0.25">
      <c r="A181" s="197" t="s">
        <v>143</v>
      </c>
      <c r="B181" s="197"/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</row>
    <row r="182" spans="1:20" x14ac:dyDescent="0.25">
      <c r="A182" s="198" t="s">
        <v>0</v>
      </c>
      <c r="B182" s="198"/>
      <c r="C182" s="198"/>
      <c r="D182" s="198"/>
      <c r="E182" s="182" t="s">
        <v>116</v>
      </c>
      <c r="F182" s="182"/>
      <c r="G182" s="182"/>
      <c r="H182" s="182"/>
      <c r="I182" s="182"/>
      <c r="J182" s="182" t="s">
        <v>141</v>
      </c>
      <c r="K182" s="182"/>
      <c r="L182" s="182"/>
      <c r="M182" s="182"/>
      <c r="N182" s="182"/>
      <c r="O182" s="199" t="s">
        <v>134</v>
      </c>
      <c r="P182" s="199"/>
      <c r="Q182" s="185" t="s">
        <v>77</v>
      </c>
      <c r="R182" s="185"/>
      <c r="S182" s="185"/>
    </row>
    <row r="183" spans="1:20" ht="75" x14ac:dyDescent="0.25">
      <c r="A183" s="9" t="s">
        <v>1</v>
      </c>
      <c r="B183" s="9" t="s">
        <v>2</v>
      </c>
      <c r="C183" s="9" t="s">
        <v>3</v>
      </c>
      <c r="D183" s="9" t="s">
        <v>9</v>
      </c>
      <c r="E183" s="9" t="s">
        <v>4</v>
      </c>
      <c r="F183" s="9" t="s">
        <v>6</v>
      </c>
      <c r="G183" s="9" t="s">
        <v>5</v>
      </c>
      <c r="H183" s="9" t="s">
        <v>7</v>
      </c>
      <c r="I183" s="10" t="s">
        <v>8</v>
      </c>
      <c r="J183" s="9" t="s">
        <v>4</v>
      </c>
      <c r="K183" s="9" t="s">
        <v>6</v>
      </c>
      <c r="L183" s="9" t="s">
        <v>5</v>
      </c>
      <c r="M183" s="9" t="s">
        <v>7</v>
      </c>
      <c r="N183" s="10" t="s">
        <v>8</v>
      </c>
      <c r="O183" s="156" t="s">
        <v>132</v>
      </c>
      <c r="P183" s="156" t="s">
        <v>133</v>
      </c>
      <c r="Q183" s="156" t="s">
        <v>145</v>
      </c>
      <c r="R183" s="156" t="s">
        <v>147</v>
      </c>
      <c r="S183" s="156" t="s">
        <v>148</v>
      </c>
    </row>
    <row r="184" spans="1:20" ht="15.75" x14ac:dyDescent="0.25">
      <c r="A184" s="149">
        <v>2022</v>
      </c>
      <c r="B184" s="149">
        <v>4</v>
      </c>
      <c r="C184" s="150">
        <v>44835</v>
      </c>
      <c r="D184" s="69">
        <v>44926</v>
      </c>
      <c r="E184" s="151"/>
      <c r="F184" s="151"/>
      <c r="G184" s="151"/>
      <c r="H184" s="151"/>
      <c r="I184" s="152"/>
      <c r="J184" s="151"/>
      <c r="K184" s="151"/>
      <c r="L184" s="151"/>
      <c r="M184" s="151"/>
      <c r="N184" s="152"/>
      <c r="O184" s="153"/>
      <c r="P184" s="154"/>
      <c r="Q184" s="155"/>
      <c r="R184" s="153"/>
      <c r="S184" s="154"/>
    </row>
    <row r="185" spans="1:20" ht="15.75" x14ac:dyDescent="0.25">
      <c r="A185" s="68">
        <v>2023</v>
      </c>
      <c r="B185" s="68">
        <v>1</v>
      </c>
      <c r="C185" s="69">
        <v>44927</v>
      </c>
      <c r="D185" s="69">
        <v>45016</v>
      </c>
      <c r="E185" s="70"/>
      <c r="F185" s="70"/>
      <c r="G185" s="70"/>
      <c r="H185" s="70"/>
      <c r="I185" s="71"/>
      <c r="J185" s="70"/>
      <c r="K185" s="70"/>
      <c r="L185" s="70"/>
      <c r="M185" s="70"/>
      <c r="N185" s="71"/>
      <c r="O185" s="73"/>
      <c r="P185" s="102"/>
      <c r="Q185" s="72"/>
      <c r="R185" s="73"/>
      <c r="S185" s="102"/>
    </row>
    <row r="186" spans="1:20" ht="15.75" x14ac:dyDescent="0.25">
      <c r="A186" s="115">
        <v>2023</v>
      </c>
      <c r="B186" s="115">
        <v>2</v>
      </c>
      <c r="C186" s="116">
        <v>45017</v>
      </c>
      <c r="D186" s="116">
        <v>45107</v>
      </c>
      <c r="E186" s="126">
        <v>0</v>
      </c>
      <c r="F186" s="118">
        <v>0</v>
      </c>
      <c r="G186" s="118">
        <f>E186</f>
        <v>0</v>
      </c>
      <c r="H186" s="118">
        <f>SUM(F186+0)</f>
        <v>0</v>
      </c>
      <c r="I186" s="127"/>
      <c r="J186" s="128">
        <v>0</v>
      </c>
      <c r="K186" s="129">
        <v>0</v>
      </c>
      <c r="L186" s="130">
        <f>J186</f>
        <v>0</v>
      </c>
      <c r="M186" s="129">
        <f>SUM(K186+0)</f>
        <v>0</v>
      </c>
      <c r="N186" s="131">
        <v>0</v>
      </c>
      <c r="O186" s="133"/>
      <c r="P186" s="114"/>
      <c r="Q186" s="135"/>
      <c r="R186" s="133"/>
      <c r="S186" s="114"/>
    </row>
    <row r="187" spans="1:20" ht="15.75" x14ac:dyDescent="0.25">
      <c r="A187" s="68">
        <v>2023</v>
      </c>
      <c r="B187" s="68">
        <v>3</v>
      </c>
      <c r="C187" s="69">
        <v>45108</v>
      </c>
      <c r="D187" s="69">
        <v>45199</v>
      </c>
      <c r="E187" s="79">
        <v>0</v>
      </c>
      <c r="F187" s="80"/>
      <c r="G187" s="80">
        <f t="shared" ref="G187:G188" si="166">G186+E187</f>
        <v>0</v>
      </c>
      <c r="H187" s="80">
        <f t="shared" ref="H187:H191" si="167">SUM(H186+F187)</f>
        <v>0</v>
      </c>
      <c r="I187" s="81">
        <v>0</v>
      </c>
      <c r="J187" s="82"/>
      <c r="K187" s="83"/>
      <c r="L187" s="83">
        <f>L186+J187</f>
        <v>0</v>
      </c>
      <c r="M187" s="83">
        <f>SUM(M186+K187)</f>
        <v>0</v>
      </c>
      <c r="N187" s="158">
        <v>0</v>
      </c>
      <c r="O187" s="159">
        <v>0</v>
      </c>
      <c r="P187" s="72"/>
      <c r="Q187" s="159"/>
      <c r="R187" s="72"/>
      <c r="S187" s="102"/>
    </row>
    <row r="188" spans="1:20" ht="15.75" x14ac:dyDescent="0.25">
      <c r="A188" s="68">
        <v>2023</v>
      </c>
      <c r="B188" s="68">
        <v>4</v>
      </c>
      <c r="C188" s="69">
        <v>45200</v>
      </c>
      <c r="D188" s="69">
        <v>45291</v>
      </c>
      <c r="E188" s="79">
        <v>0</v>
      </c>
      <c r="F188" s="80"/>
      <c r="G188" s="80">
        <f t="shared" si="166"/>
        <v>0</v>
      </c>
      <c r="H188" s="80">
        <f t="shared" si="167"/>
        <v>0</v>
      </c>
      <c r="I188" s="81">
        <v>0</v>
      </c>
      <c r="J188" s="82">
        <f>$S$21/8</f>
        <v>0</v>
      </c>
      <c r="K188" s="83"/>
      <c r="L188" s="83">
        <f t="shared" ref="L188:L191" si="168">L187+J188</f>
        <v>0</v>
      </c>
      <c r="M188" s="83">
        <f t="shared" ref="M188:M190" si="169">SUM(M187+K188)</f>
        <v>0</v>
      </c>
      <c r="N188" s="158">
        <v>0</v>
      </c>
      <c r="O188" s="159">
        <v>0</v>
      </c>
      <c r="P188" s="72"/>
      <c r="Q188" s="159"/>
      <c r="R188" s="72"/>
      <c r="S188" s="102"/>
    </row>
    <row r="189" spans="1:20" ht="15.75" x14ac:dyDescent="0.25">
      <c r="A189" s="68">
        <v>2024</v>
      </c>
      <c r="B189" s="68">
        <v>1</v>
      </c>
      <c r="C189" s="69">
        <v>45292</v>
      </c>
      <c r="D189" s="69">
        <v>45382</v>
      </c>
      <c r="E189" s="79">
        <f>$E$208/11</f>
        <v>61363.63636363636</v>
      </c>
      <c r="F189" s="80">
        <v>0</v>
      </c>
      <c r="G189" s="80">
        <f>G188+E189</f>
        <v>61363.63636363636</v>
      </c>
      <c r="H189" s="80">
        <f t="shared" si="167"/>
        <v>0</v>
      </c>
      <c r="I189" s="81">
        <f t="shared" ref="I189:I204" si="170">H189/G189</f>
        <v>0</v>
      </c>
      <c r="J189" s="82">
        <f>$J$208/11</f>
        <v>6818.181818181818</v>
      </c>
      <c r="K189" s="83">
        <v>0</v>
      </c>
      <c r="L189" s="83">
        <f t="shared" si="168"/>
        <v>6818.181818181818</v>
      </c>
      <c r="M189" s="83">
        <f t="shared" si="169"/>
        <v>0</v>
      </c>
      <c r="N189" s="158">
        <f t="shared" ref="N189:N191" si="171">M189/L189</f>
        <v>0</v>
      </c>
      <c r="O189" s="159">
        <v>0</v>
      </c>
      <c r="P189" s="72">
        <v>0</v>
      </c>
      <c r="Q189" s="159">
        <v>0</v>
      </c>
      <c r="R189" s="72">
        <v>0</v>
      </c>
      <c r="S189" s="102">
        <v>0</v>
      </c>
    </row>
    <row r="190" spans="1:20" ht="15.75" x14ac:dyDescent="0.25">
      <c r="A190" s="68">
        <v>2024</v>
      </c>
      <c r="B190" s="68">
        <v>2</v>
      </c>
      <c r="C190" s="69">
        <v>45383</v>
      </c>
      <c r="D190" s="69">
        <v>45473</v>
      </c>
      <c r="E190" s="79">
        <f t="shared" ref="E190:E199" si="172">$E$208/11</f>
        <v>61363.63636363636</v>
      </c>
      <c r="F190" s="80">
        <v>0</v>
      </c>
      <c r="G190" s="80">
        <f t="shared" ref="G190:G191" si="173">G189+E190</f>
        <v>122727.27272727272</v>
      </c>
      <c r="H190" s="80">
        <f t="shared" si="167"/>
        <v>0</v>
      </c>
      <c r="I190" s="81">
        <f t="shared" si="170"/>
        <v>0</v>
      </c>
      <c r="J190" s="82">
        <f t="shared" ref="J190:J199" si="174">$J$208/11</f>
        <v>6818.181818181818</v>
      </c>
      <c r="K190" s="83">
        <v>0</v>
      </c>
      <c r="L190" s="83">
        <f t="shared" si="168"/>
        <v>13636.363636363636</v>
      </c>
      <c r="M190" s="83">
        <f t="shared" si="169"/>
        <v>0</v>
      </c>
      <c r="N190" s="158">
        <f t="shared" si="171"/>
        <v>0</v>
      </c>
      <c r="O190" s="159">
        <v>0</v>
      </c>
      <c r="P190" s="72">
        <v>0</v>
      </c>
      <c r="Q190" s="159">
        <v>0</v>
      </c>
      <c r="R190" s="72">
        <v>0</v>
      </c>
      <c r="S190" s="102">
        <v>0</v>
      </c>
    </row>
    <row r="191" spans="1:20" ht="15.75" x14ac:dyDescent="0.25">
      <c r="A191" s="68">
        <v>2024</v>
      </c>
      <c r="B191" s="68">
        <v>3</v>
      </c>
      <c r="C191" s="69">
        <v>45474</v>
      </c>
      <c r="D191" s="69">
        <v>45565</v>
      </c>
      <c r="E191" s="79">
        <f t="shared" si="172"/>
        <v>61363.63636363636</v>
      </c>
      <c r="F191" s="80">
        <v>0</v>
      </c>
      <c r="G191" s="80">
        <f t="shared" si="173"/>
        <v>184090.90909090909</v>
      </c>
      <c r="H191" s="80">
        <f t="shared" si="167"/>
        <v>0</v>
      </c>
      <c r="I191" s="81">
        <f t="shared" si="170"/>
        <v>0</v>
      </c>
      <c r="J191" s="82">
        <f t="shared" si="174"/>
        <v>6818.181818181818</v>
      </c>
      <c r="K191" s="83">
        <v>7689.24</v>
      </c>
      <c r="L191" s="83">
        <f t="shared" si="168"/>
        <v>20454.545454545456</v>
      </c>
      <c r="M191" s="83">
        <f>SUM(M190+K191)</f>
        <v>7689.24</v>
      </c>
      <c r="N191" s="158">
        <f t="shared" si="171"/>
        <v>0.37591839999999999</v>
      </c>
      <c r="O191" s="159">
        <v>0</v>
      </c>
      <c r="P191" s="72">
        <v>0</v>
      </c>
      <c r="Q191" s="159">
        <v>0</v>
      </c>
      <c r="R191" s="72">
        <v>0</v>
      </c>
      <c r="S191" s="102">
        <v>0</v>
      </c>
    </row>
    <row r="192" spans="1:20" ht="15.75" x14ac:dyDescent="0.25">
      <c r="A192" s="1">
        <v>2024</v>
      </c>
      <c r="B192" s="1">
        <v>4</v>
      </c>
      <c r="C192" s="3">
        <v>45566</v>
      </c>
      <c r="D192" s="3">
        <v>45657</v>
      </c>
      <c r="E192" s="24">
        <f t="shared" si="172"/>
        <v>61363.63636363636</v>
      </c>
      <c r="F192" s="20"/>
      <c r="G192" s="20">
        <f>G191+E192</f>
        <v>245454.54545454544</v>
      </c>
      <c r="H192" s="20">
        <f>SUM(H191+F192)</f>
        <v>0</v>
      </c>
      <c r="I192" s="27">
        <f t="shared" si="170"/>
        <v>0</v>
      </c>
      <c r="J192" s="12">
        <f t="shared" si="174"/>
        <v>6818.181818181818</v>
      </c>
      <c r="K192" s="8"/>
      <c r="L192" s="8">
        <f>L191+J192</f>
        <v>27272.727272727272</v>
      </c>
      <c r="M192" s="8">
        <f>SUM(M191+K192)</f>
        <v>7689.24</v>
      </c>
      <c r="N192" s="77">
        <f>M192/L192</f>
        <v>0.28193879999999999</v>
      </c>
      <c r="O192" s="78">
        <v>0</v>
      </c>
      <c r="P192" s="16"/>
      <c r="Q192" s="78"/>
      <c r="R192" s="16"/>
      <c r="S192" s="101"/>
    </row>
    <row r="193" spans="1:19" ht="15.75" x14ac:dyDescent="0.25">
      <c r="A193" s="1">
        <v>2025</v>
      </c>
      <c r="B193" s="1">
        <v>1</v>
      </c>
      <c r="C193" s="3">
        <v>45658</v>
      </c>
      <c r="D193" s="3">
        <v>45747</v>
      </c>
      <c r="E193" s="24">
        <f t="shared" si="172"/>
        <v>61363.63636363636</v>
      </c>
      <c r="F193" s="20"/>
      <c r="G193" s="20">
        <f t="shared" ref="G193:G207" si="175">G192+E193</f>
        <v>306818.18181818182</v>
      </c>
      <c r="H193" s="20">
        <f t="shared" ref="H193:H206" si="176">SUM(H192+F193)</f>
        <v>0</v>
      </c>
      <c r="I193" s="27">
        <f t="shared" si="170"/>
        <v>0</v>
      </c>
      <c r="J193" s="12">
        <f t="shared" si="174"/>
        <v>6818.181818181818</v>
      </c>
      <c r="K193" s="8"/>
      <c r="L193" s="8">
        <f>L192+J193</f>
        <v>34090.909090909088</v>
      </c>
      <c r="M193" s="8">
        <f t="shared" ref="M193:M207" si="177">SUM(M192+K193)</f>
        <v>7689.24</v>
      </c>
      <c r="N193" s="77">
        <f t="shared" ref="N193:N207" si="178">M193/L193</f>
        <v>0.22555104000000001</v>
      </c>
      <c r="O193" s="78">
        <v>0</v>
      </c>
      <c r="P193" s="16"/>
      <c r="Q193" s="78"/>
      <c r="R193" s="16"/>
      <c r="S193" s="101"/>
    </row>
    <row r="194" spans="1:19" ht="15.75" x14ac:dyDescent="0.25">
      <c r="A194" s="1">
        <v>2025</v>
      </c>
      <c r="B194" s="1">
        <v>2</v>
      </c>
      <c r="C194" s="3">
        <v>45748</v>
      </c>
      <c r="D194" s="3">
        <v>45838</v>
      </c>
      <c r="E194" s="24">
        <f t="shared" si="172"/>
        <v>61363.63636363636</v>
      </c>
      <c r="F194" s="20"/>
      <c r="G194" s="20">
        <f t="shared" si="175"/>
        <v>368181.81818181818</v>
      </c>
      <c r="H194" s="20">
        <f t="shared" si="176"/>
        <v>0</v>
      </c>
      <c r="I194" s="27">
        <f t="shared" si="170"/>
        <v>0</v>
      </c>
      <c r="J194" s="12">
        <f t="shared" si="174"/>
        <v>6818.181818181818</v>
      </c>
      <c r="K194" s="8"/>
      <c r="L194" s="8">
        <f t="shared" ref="L194" si="179">L193+J194</f>
        <v>40909.090909090904</v>
      </c>
      <c r="M194" s="8">
        <f t="shared" si="177"/>
        <v>7689.24</v>
      </c>
      <c r="N194" s="77">
        <f t="shared" si="178"/>
        <v>0.18795920000000002</v>
      </c>
      <c r="O194" s="78">
        <v>0</v>
      </c>
      <c r="P194" s="16"/>
      <c r="Q194" s="78"/>
      <c r="R194" s="16"/>
      <c r="S194" s="101"/>
    </row>
    <row r="195" spans="1:19" ht="15.75" x14ac:dyDescent="0.25">
      <c r="A195" s="1">
        <v>2025</v>
      </c>
      <c r="B195" s="1">
        <v>3</v>
      </c>
      <c r="C195" s="3">
        <v>45839</v>
      </c>
      <c r="D195" s="3">
        <v>45930</v>
      </c>
      <c r="E195" s="24">
        <f t="shared" si="172"/>
        <v>61363.63636363636</v>
      </c>
      <c r="F195" s="20"/>
      <c r="G195" s="20">
        <f t="shared" si="175"/>
        <v>429545.45454545453</v>
      </c>
      <c r="H195" s="20">
        <f t="shared" si="176"/>
        <v>0</v>
      </c>
      <c r="I195" s="27">
        <f t="shared" si="170"/>
        <v>0</v>
      </c>
      <c r="J195" s="12">
        <f t="shared" si="174"/>
        <v>6818.181818181818</v>
      </c>
      <c r="K195" s="8"/>
      <c r="L195" s="8">
        <f>L194+J195</f>
        <v>47727.272727272721</v>
      </c>
      <c r="M195" s="8">
        <f t="shared" si="177"/>
        <v>7689.24</v>
      </c>
      <c r="N195" s="77">
        <f t="shared" si="178"/>
        <v>0.16110788571428572</v>
      </c>
      <c r="O195" s="78">
        <v>0</v>
      </c>
      <c r="P195" s="16"/>
      <c r="Q195" s="78"/>
      <c r="R195" s="16"/>
      <c r="S195" s="101"/>
    </row>
    <row r="196" spans="1:19" ht="15.75" x14ac:dyDescent="0.25">
      <c r="A196" s="1">
        <v>2025</v>
      </c>
      <c r="B196" s="1">
        <v>4</v>
      </c>
      <c r="C196" s="3">
        <v>45931</v>
      </c>
      <c r="D196" s="3">
        <v>46022</v>
      </c>
      <c r="E196" s="24">
        <f t="shared" si="172"/>
        <v>61363.63636363636</v>
      </c>
      <c r="F196" s="20"/>
      <c r="G196" s="20">
        <f t="shared" si="175"/>
        <v>490909.09090909088</v>
      </c>
      <c r="H196" s="20">
        <f t="shared" si="176"/>
        <v>0</v>
      </c>
      <c r="I196" s="27">
        <f t="shared" si="170"/>
        <v>0</v>
      </c>
      <c r="J196" s="12">
        <f t="shared" si="174"/>
        <v>6818.181818181818</v>
      </c>
      <c r="K196" s="8"/>
      <c r="L196" s="8">
        <f t="shared" ref="L196:L207" si="180">L195+J196</f>
        <v>54545.454545454537</v>
      </c>
      <c r="M196" s="8">
        <f t="shared" si="177"/>
        <v>7689.24</v>
      </c>
      <c r="N196" s="77">
        <f t="shared" si="178"/>
        <v>0.14096940000000002</v>
      </c>
      <c r="O196" s="78">
        <v>0</v>
      </c>
      <c r="P196" s="16"/>
      <c r="Q196" s="78"/>
      <c r="R196" s="16"/>
      <c r="S196" s="101"/>
    </row>
    <row r="197" spans="1:19" ht="15.75" x14ac:dyDescent="0.25">
      <c r="A197" s="1">
        <v>2026</v>
      </c>
      <c r="B197" s="1">
        <v>1</v>
      </c>
      <c r="C197" s="3">
        <v>46023</v>
      </c>
      <c r="D197" s="3">
        <v>46112</v>
      </c>
      <c r="E197" s="24">
        <f t="shared" si="172"/>
        <v>61363.63636363636</v>
      </c>
      <c r="F197" s="20"/>
      <c r="G197" s="20">
        <f t="shared" si="175"/>
        <v>552272.72727272729</v>
      </c>
      <c r="H197" s="20">
        <f t="shared" si="176"/>
        <v>0</v>
      </c>
      <c r="I197" s="27">
        <f t="shared" si="170"/>
        <v>0</v>
      </c>
      <c r="J197" s="12">
        <f t="shared" si="174"/>
        <v>6818.181818181818</v>
      </c>
      <c r="K197" s="8"/>
      <c r="L197" s="8">
        <f t="shared" si="180"/>
        <v>61363.636363636353</v>
      </c>
      <c r="M197" s="8">
        <f t="shared" si="177"/>
        <v>7689.24</v>
      </c>
      <c r="N197" s="77">
        <f t="shared" si="178"/>
        <v>0.12530613333333335</v>
      </c>
      <c r="O197" s="78">
        <v>0</v>
      </c>
      <c r="P197" s="16"/>
      <c r="Q197" s="78"/>
      <c r="R197" s="16"/>
      <c r="S197" s="101"/>
    </row>
    <row r="198" spans="1:19" ht="15.75" x14ac:dyDescent="0.25">
      <c r="A198" s="1">
        <v>2026</v>
      </c>
      <c r="B198" s="1">
        <v>2</v>
      </c>
      <c r="C198" s="3">
        <v>46113</v>
      </c>
      <c r="D198" s="3">
        <v>46203</v>
      </c>
      <c r="E198" s="24">
        <f t="shared" si="172"/>
        <v>61363.63636363636</v>
      </c>
      <c r="F198" s="20"/>
      <c r="G198" s="20">
        <f t="shared" si="175"/>
        <v>613636.36363636365</v>
      </c>
      <c r="H198" s="20">
        <f t="shared" si="176"/>
        <v>0</v>
      </c>
      <c r="I198" s="27">
        <f t="shared" si="170"/>
        <v>0</v>
      </c>
      <c r="J198" s="12">
        <f t="shared" si="174"/>
        <v>6818.181818181818</v>
      </c>
      <c r="K198" s="8"/>
      <c r="L198" s="8">
        <f t="shared" si="180"/>
        <v>68181.818181818177</v>
      </c>
      <c r="M198" s="8">
        <f t="shared" si="177"/>
        <v>7689.24</v>
      </c>
      <c r="N198" s="77">
        <f t="shared" si="178"/>
        <v>0.11277552</v>
      </c>
      <c r="O198" s="78">
        <v>0</v>
      </c>
      <c r="P198" s="16"/>
      <c r="Q198" s="78"/>
      <c r="R198" s="16"/>
      <c r="S198" s="101"/>
    </row>
    <row r="199" spans="1:19" ht="15.75" x14ac:dyDescent="0.25">
      <c r="A199" s="1">
        <v>2026</v>
      </c>
      <c r="B199" s="1">
        <v>3</v>
      </c>
      <c r="C199" s="3">
        <v>46204</v>
      </c>
      <c r="D199" s="3">
        <v>46295</v>
      </c>
      <c r="E199" s="24">
        <f t="shared" si="172"/>
        <v>61363.63636363636</v>
      </c>
      <c r="F199" s="21"/>
      <c r="G199" s="21">
        <f t="shared" si="175"/>
        <v>675000</v>
      </c>
      <c r="H199" s="21">
        <f t="shared" si="176"/>
        <v>0</v>
      </c>
      <c r="I199" s="28">
        <f t="shared" si="170"/>
        <v>0</v>
      </c>
      <c r="J199" s="12">
        <f t="shared" si="174"/>
        <v>6818.181818181818</v>
      </c>
      <c r="K199" s="5"/>
      <c r="L199" s="5">
        <f t="shared" si="180"/>
        <v>75000</v>
      </c>
      <c r="M199" s="5">
        <f t="shared" si="177"/>
        <v>7689.24</v>
      </c>
      <c r="N199" s="19">
        <f t="shared" si="178"/>
        <v>0.10252319999999999</v>
      </c>
      <c r="O199" s="76">
        <v>750</v>
      </c>
      <c r="P199" s="4"/>
      <c r="Q199" s="78"/>
      <c r="R199" s="16"/>
      <c r="S199" s="101"/>
    </row>
    <row r="200" spans="1:19" ht="15.75" x14ac:dyDescent="0.25">
      <c r="A200" s="1">
        <v>2026</v>
      </c>
      <c r="B200" s="1">
        <v>4</v>
      </c>
      <c r="C200" s="3">
        <v>46296</v>
      </c>
      <c r="D200" s="3">
        <v>46387</v>
      </c>
      <c r="E200" s="25">
        <v>0</v>
      </c>
      <c r="F200" s="21"/>
      <c r="G200" s="21">
        <f t="shared" si="175"/>
        <v>675000</v>
      </c>
      <c r="H200" s="21">
        <f t="shared" si="176"/>
        <v>0</v>
      </c>
      <c r="I200" s="28">
        <f t="shared" si="170"/>
        <v>0</v>
      </c>
      <c r="J200" s="13">
        <v>0</v>
      </c>
      <c r="K200" s="5"/>
      <c r="L200" s="5">
        <f t="shared" si="180"/>
        <v>75000</v>
      </c>
      <c r="M200" s="5">
        <f t="shared" si="177"/>
        <v>7689.24</v>
      </c>
      <c r="N200" s="19">
        <f t="shared" si="178"/>
        <v>0.10252319999999999</v>
      </c>
      <c r="O200" s="17"/>
      <c r="P200" s="4"/>
      <c r="Q200" s="17"/>
      <c r="R200" s="4"/>
      <c r="S200" s="101"/>
    </row>
    <row r="201" spans="1:19" ht="15.75" x14ac:dyDescent="0.25">
      <c r="A201" s="1">
        <v>2027</v>
      </c>
      <c r="B201" s="1">
        <v>1</v>
      </c>
      <c r="C201" s="3">
        <v>46388</v>
      </c>
      <c r="D201" s="3">
        <v>46477</v>
      </c>
      <c r="E201" s="25">
        <v>0</v>
      </c>
      <c r="F201" s="21"/>
      <c r="G201" s="21">
        <f t="shared" si="175"/>
        <v>675000</v>
      </c>
      <c r="H201" s="21">
        <f t="shared" si="176"/>
        <v>0</v>
      </c>
      <c r="I201" s="28">
        <f t="shared" si="170"/>
        <v>0</v>
      </c>
      <c r="J201" s="13">
        <v>0</v>
      </c>
      <c r="K201" s="5"/>
      <c r="L201" s="5">
        <f t="shared" si="180"/>
        <v>75000</v>
      </c>
      <c r="M201" s="5">
        <f t="shared" si="177"/>
        <v>7689.24</v>
      </c>
      <c r="N201" s="19">
        <f t="shared" si="178"/>
        <v>0.10252319999999999</v>
      </c>
      <c r="O201" s="17"/>
      <c r="P201" s="4"/>
      <c r="Q201" s="17"/>
      <c r="R201" s="4"/>
      <c r="S201" s="101"/>
    </row>
    <row r="202" spans="1:19" ht="15.75" x14ac:dyDescent="0.25">
      <c r="A202" s="1">
        <v>2027</v>
      </c>
      <c r="B202" s="1">
        <v>2</v>
      </c>
      <c r="C202" s="3">
        <v>46478</v>
      </c>
      <c r="D202" s="3">
        <v>46568</v>
      </c>
      <c r="E202" s="25">
        <v>0</v>
      </c>
      <c r="F202" s="21"/>
      <c r="G202" s="21">
        <f t="shared" si="175"/>
        <v>675000</v>
      </c>
      <c r="H202" s="21">
        <f t="shared" si="176"/>
        <v>0</v>
      </c>
      <c r="I202" s="28">
        <f t="shared" si="170"/>
        <v>0</v>
      </c>
      <c r="J202" s="13">
        <v>0</v>
      </c>
      <c r="K202" s="5"/>
      <c r="L202" s="5">
        <f t="shared" si="180"/>
        <v>75000</v>
      </c>
      <c r="M202" s="5">
        <f t="shared" si="177"/>
        <v>7689.24</v>
      </c>
      <c r="N202" s="19">
        <f t="shared" si="178"/>
        <v>0.10252319999999999</v>
      </c>
      <c r="O202" s="17"/>
      <c r="P202" s="4"/>
      <c r="Q202" s="17"/>
      <c r="R202" s="4"/>
      <c r="S202" s="101"/>
    </row>
    <row r="203" spans="1:19" ht="15.75" x14ac:dyDescent="0.25">
      <c r="A203" s="1">
        <v>2027</v>
      </c>
      <c r="B203" s="1">
        <v>3</v>
      </c>
      <c r="C203" s="3">
        <v>46569</v>
      </c>
      <c r="D203" s="3">
        <v>46660</v>
      </c>
      <c r="E203" s="25">
        <v>0</v>
      </c>
      <c r="F203" s="21"/>
      <c r="G203" s="21">
        <f t="shared" si="175"/>
        <v>675000</v>
      </c>
      <c r="H203" s="21">
        <f t="shared" si="176"/>
        <v>0</v>
      </c>
      <c r="I203" s="28">
        <f t="shared" si="170"/>
        <v>0</v>
      </c>
      <c r="J203" s="13">
        <v>0</v>
      </c>
      <c r="K203" s="5"/>
      <c r="L203" s="5">
        <f t="shared" si="180"/>
        <v>75000</v>
      </c>
      <c r="M203" s="5">
        <f t="shared" si="177"/>
        <v>7689.24</v>
      </c>
      <c r="N203" s="19">
        <f t="shared" si="178"/>
        <v>0.10252319999999999</v>
      </c>
      <c r="O203" s="17"/>
      <c r="P203" s="4"/>
      <c r="Q203" s="17"/>
      <c r="R203" s="4"/>
      <c r="S203" s="101"/>
    </row>
    <row r="204" spans="1:19" ht="15.75" x14ac:dyDescent="0.25">
      <c r="A204" s="1">
        <v>2027</v>
      </c>
      <c r="B204" s="1">
        <v>4</v>
      </c>
      <c r="C204" s="3">
        <v>46661</v>
      </c>
      <c r="D204" s="3">
        <v>46752</v>
      </c>
      <c r="E204" s="25">
        <v>0</v>
      </c>
      <c r="F204" s="21"/>
      <c r="G204" s="21">
        <f t="shared" si="175"/>
        <v>675000</v>
      </c>
      <c r="H204" s="21">
        <f t="shared" si="176"/>
        <v>0</v>
      </c>
      <c r="I204" s="28">
        <f t="shared" si="170"/>
        <v>0</v>
      </c>
      <c r="J204" s="13">
        <v>0</v>
      </c>
      <c r="K204" s="5"/>
      <c r="L204" s="5">
        <f t="shared" si="180"/>
        <v>75000</v>
      </c>
      <c r="M204" s="5">
        <f t="shared" si="177"/>
        <v>7689.24</v>
      </c>
      <c r="N204" s="19">
        <f t="shared" si="178"/>
        <v>0.10252319999999999</v>
      </c>
      <c r="O204" s="17"/>
      <c r="P204" s="4"/>
      <c r="Q204" s="17"/>
      <c r="R204" s="4"/>
      <c r="S204" s="101"/>
    </row>
    <row r="205" spans="1:19" ht="15.75" x14ac:dyDescent="0.25">
      <c r="A205" s="1">
        <v>2028</v>
      </c>
      <c r="B205" s="1">
        <v>1</v>
      </c>
      <c r="C205" s="3">
        <v>46753</v>
      </c>
      <c r="D205" s="3">
        <v>46843</v>
      </c>
      <c r="E205" s="25">
        <v>0</v>
      </c>
      <c r="F205" s="21"/>
      <c r="G205" s="21">
        <f t="shared" si="175"/>
        <v>675000</v>
      </c>
      <c r="H205" s="21">
        <f t="shared" si="176"/>
        <v>0</v>
      </c>
      <c r="I205" s="28">
        <f>H205/G205</f>
        <v>0</v>
      </c>
      <c r="J205" s="13">
        <v>0</v>
      </c>
      <c r="K205" s="5"/>
      <c r="L205" s="5">
        <f t="shared" si="180"/>
        <v>75000</v>
      </c>
      <c r="M205" s="5">
        <f t="shared" si="177"/>
        <v>7689.24</v>
      </c>
      <c r="N205" s="19">
        <f t="shared" si="178"/>
        <v>0.10252319999999999</v>
      </c>
      <c r="O205" s="17"/>
      <c r="P205" s="4"/>
      <c r="Q205" s="17"/>
      <c r="R205" s="4"/>
      <c r="S205" s="101"/>
    </row>
    <row r="206" spans="1:19" ht="15.75" x14ac:dyDescent="0.25">
      <c r="A206" s="1">
        <v>2028</v>
      </c>
      <c r="B206" s="1">
        <v>2</v>
      </c>
      <c r="C206" s="3">
        <v>46844</v>
      </c>
      <c r="D206" s="3">
        <v>46934</v>
      </c>
      <c r="E206" s="25">
        <v>0</v>
      </c>
      <c r="F206" s="21"/>
      <c r="G206" s="21">
        <f t="shared" si="175"/>
        <v>675000</v>
      </c>
      <c r="H206" s="21">
        <f t="shared" si="176"/>
        <v>0</v>
      </c>
      <c r="I206" s="28">
        <f t="shared" ref="I206:I207" si="181">H206/G206</f>
        <v>0</v>
      </c>
      <c r="J206" s="13">
        <v>0</v>
      </c>
      <c r="K206" s="5"/>
      <c r="L206" s="5">
        <f t="shared" si="180"/>
        <v>75000</v>
      </c>
      <c r="M206" s="5">
        <f t="shared" si="177"/>
        <v>7689.24</v>
      </c>
      <c r="N206" s="19">
        <f t="shared" si="178"/>
        <v>0.10252319999999999</v>
      </c>
      <c r="O206" s="17"/>
      <c r="P206" s="4"/>
      <c r="Q206" s="17"/>
      <c r="R206" s="4"/>
      <c r="S206" s="101"/>
    </row>
    <row r="207" spans="1:19" ht="15.75" x14ac:dyDescent="0.25">
      <c r="A207" s="1">
        <v>2028</v>
      </c>
      <c r="B207" s="1">
        <v>3</v>
      </c>
      <c r="C207" s="3">
        <v>46935</v>
      </c>
      <c r="D207" s="3">
        <v>47026</v>
      </c>
      <c r="E207" s="25">
        <v>0</v>
      </c>
      <c r="F207" s="21"/>
      <c r="G207" s="21">
        <f t="shared" si="175"/>
        <v>675000</v>
      </c>
      <c r="H207" s="21">
        <f>SUM(H206+F207)</f>
        <v>0</v>
      </c>
      <c r="I207" s="28">
        <f t="shared" si="181"/>
        <v>0</v>
      </c>
      <c r="J207" s="13">
        <v>0</v>
      </c>
      <c r="K207" s="18"/>
      <c r="L207" s="18">
        <f t="shared" si="180"/>
        <v>75000</v>
      </c>
      <c r="M207" s="18">
        <f t="shared" si="177"/>
        <v>7689.24</v>
      </c>
      <c r="N207" s="19">
        <f t="shared" si="178"/>
        <v>0.10252319999999999</v>
      </c>
      <c r="O207" s="17"/>
      <c r="P207" s="4"/>
      <c r="Q207" s="17"/>
      <c r="R207" s="4"/>
      <c r="S207" s="101"/>
    </row>
    <row r="208" spans="1:19" ht="15.75" thickBot="1" x14ac:dyDescent="0.3">
      <c r="A208" s="40" t="s">
        <v>12</v>
      </c>
      <c r="B208" s="40"/>
      <c r="C208" s="40"/>
      <c r="D208" s="41"/>
      <c r="E208" s="42">
        <v>675000</v>
      </c>
      <c r="F208" s="38">
        <f>SUM(F184:F207)</f>
        <v>0</v>
      </c>
      <c r="G208" s="38">
        <f>G207</f>
        <v>675000</v>
      </c>
      <c r="H208" s="39">
        <f>H207</f>
        <v>0</v>
      </c>
      <c r="I208" s="49">
        <f>H208/G208</f>
        <v>0</v>
      </c>
      <c r="J208" s="43">
        <v>75000</v>
      </c>
      <c r="K208" s="50">
        <f>SUM(K184:K207)</f>
        <v>7689.24</v>
      </c>
      <c r="L208" s="44">
        <f>L207</f>
        <v>75000</v>
      </c>
      <c r="M208" s="45">
        <f>M207</f>
        <v>7689.24</v>
      </c>
      <c r="N208" s="46">
        <f>M208/L208</f>
        <v>0.10252319999999999</v>
      </c>
      <c r="O208" s="47">
        <f>SUM(O184:O207)</f>
        <v>750</v>
      </c>
      <c r="P208" s="47">
        <f>SUM(P184:P207)</f>
        <v>0</v>
      </c>
      <c r="Q208" s="47">
        <f t="shared" ref="Q208:S208" si="182">SUM(Q184:Q207)</f>
        <v>0</v>
      </c>
      <c r="R208" s="47">
        <f t="shared" si="182"/>
        <v>0</v>
      </c>
      <c r="S208" s="47">
        <f t="shared" si="182"/>
        <v>0</v>
      </c>
    </row>
    <row r="209" spans="1:19" ht="15.75" thickTop="1" x14ac:dyDescent="0.25"/>
    <row r="211" spans="1:19" x14ac:dyDescent="0.25">
      <c r="A211" s="197" t="s">
        <v>144</v>
      </c>
      <c r="B211" s="197"/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</row>
    <row r="212" spans="1:19" x14ac:dyDescent="0.25">
      <c r="A212" s="198" t="s">
        <v>0</v>
      </c>
      <c r="B212" s="198"/>
      <c r="C212" s="198"/>
      <c r="D212" s="198"/>
      <c r="E212" s="182" t="s">
        <v>109</v>
      </c>
      <c r="F212" s="182"/>
      <c r="G212" s="182"/>
      <c r="H212" s="182"/>
      <c r="I212" s="182"/>
      <c r="J212" s="182" t="s">
        <v>137</v>
      </c>
      <c r="K212" s="182"/>
      <c r="L212" s="182"/>
      <c r="M212" s="182"/>
      <c r="N212" s="182"/>
      <c r="O212" s="199" t="s">
        <v>134</v>
      </c>
      <c r="P212" s="199"/>
      <c r="Q212" s="185" t="s">
        <v>77</v>
      </c>
      <c r="R212" s="185"/>
      <c r="S212" s="185"/>
    </row>
    <row r="213" spans="1:19" ht="75" x14ac:dyDescent="0.25">
      <c r="A213" s="9" t="s">
        <v>1</v>
      </c>
      <c r="B213" s="9" t="s">
        <v>2</v>
      </c>
      <c r="C213" s="9" t="s">
        <v>3</v>
      </c>
      <c r="D213" s="9" t="s">
        <v>9</v>
      </c>
      <c r="E213" s="9" t="s">
        <v>4</v>
      </c>
      <c r="F213" s="9" t="s">
        <v>6</v>
      </c>
      <c r="G213" s="9" t="s">
        <v>5</v>
      </c>
      <c r="H213" s="9" t="s">
        <v>7</v>
      </c>
      <c r="I213" s="10" t="s">
        <v>8</v>
      </c>
      <c r="J213" s="9" t="s">
        <v>4</v>
      </c>
      <c r="K213" s="9" t="s">
        <v>6</v>
      </c>
      <c r="L213" s="9" t="s">
        <v>5</v>
      </c>
      <c r="M213" s="9" t="s">
        <v>7</v>
      </c>
      <c r="N213" s="10" t="s">
        <v>8</v>
      </c>
      <c r="O213" s="156" t="s">
        <v>132</v>
      </c>
      <c r="P213" s="156" t="s">
        <v>133</v>
      </c>
      <c r="Q213" s="156" t="s">
        <v>145</v>
      </c>
      <c r="R213" s="156" t="s">
        <v>147</v>
      </c>
      <c r="S213" s="156" t="s">
        <v>148</v>
      </c>
    </row>
    <row r="214" spans="1:19" ht="15.75" x14ac:dyDescent="0.25">
      <c r="A214" s="149">
        <v>2022</v>
      </c>
      <c r="B214" s="149">
        <v>4</v>
      </c>
      <c r="C214" s="150">
        <v>44835</v>
      </c>
      <c r="D214" s="69">
        <v>44926</v>
      </c>
      <c r="E214" s="151"/>
      <c r="F214" s="151"/>
      <c r="G214" s="151"/>
      <c r="H214" s="151"/>
      <c r="I214" s="152"/>
      <c r="J214" s="151"/>
      <c r="K214" s="151"/>
      <c r="L214" s="151"/>
      <c r="M214" s="151"/>
      <c r="N214" s="152"/>
      <c r="O214" s="153"/>
      <c r="P214" s="154"/>
      <c r="Q214" s="155"/>
      <c r="R214" s="153"/>
      <c r="S214" s="154"/>
    </row>
    <row r="215" spans="1:19" ht="15.75" x14ac:dyDescent="0.25">
      <c r="A215" s="68">
        <v>2023</v>
      </c>
      <c r="B215" s="68">
        <v>1</v>
      </c>
      <c r="C215" s="69">
        <v>44927</v>
      </c>
      <c r="D215" s="69">
        <v>45016</v>
      </c>
      <c r="E215" s="70"/>
      <c r="F215" s="70"/>
      <c r="G215" s="70"/>
      <c r="H215" s="70"/>
      <c r="I215" s="71"/>
      <c r="J215" s="70"/>
      <c r="K215" s="70"/>
      <c r="L215" s="70"/>
      <c r="M215" s="70"/>
      <c r="N215" s="71"/>
      <c r="O215" s="73"/>
      <c r="P215" s="102"/>
      <c r="Q215" s="72"/>
      <c r="R215" s="73"/>
      <c r="S215" s="102"/>
    </row>
    <row r="216" spans="1:19" ht="15.75" x14ac:dyDescent="0.25">
      <c r="A216" s="115">
        <v>2023</v>
      </c>
      <c r="B216" s="115">
        <v>2</v>
      </c>
      <c r="C216" s="116">
        <v>45017</v>
      </c>
      <c r="D216" s="116">
        <v>45107</v>
      </c>
      <c r="E216" s="126">
        <v>0</v>
      </c>
      <c r="F216" s="118">
        <v>0</v>
      </c>
      <c r="G216" s="118">
        <f>E216</f>
        <v>0</v>
      </c>
      <c r="H216" s="118">
        <f>SUM(F216+0)</f>
        <v>0</v>
      </c>
      <c r="I216" s="127"/>
      <c r="J216" s="128">
        <v>0</v>
      </c>
      <c r="K216" s="129">
        <v>0</v>
      </c>
      <c r="L216" s="130">
        <f>J216</f>
        <v>0</v>
      </c>
      <c r="M216" s="129">
        <f>SUM(K216+0)</f>
        <v>0</v>
      </c>
      <c r="N216" s="131">
        <v>0</v>
      </c>
      <c r="O216" s="133"/>
      <c r="P216" s="114"/>
      <c r="Q216" s="135"/>
      <c r="R216" s="133"/>
      <c r="S216" s="114"/>
    </row>
    <row r="217" spans="1:19" ht="15.75" x14ac:dyDescent="0.25">
      <c r="A217" s="68">
        <v>2023</v>
      </c>
      <c r="B217" s="68">
        <v>3</v>
      </c>
      <c r="C217" s="69">
        <v>45108</v>
      </c>
      <c r="D217" s="69">
        <v>45199</v>
      </c>
      <c r="E217" s="79">
        <v>0</v>
      </c>
      <c r="F217" s="80"/>
      <c r="G217" s="80">
        <f t="shared" ref="G217:G218" si="183">G216+E217</f>
        <v>0</v>
      </c>
      <c r="H217" s="80">
        <f t="shared" ref="H217:H221" si="184">SUM(H216+F217)</f>
        <v>0</v>
      </c>
      <c r="I217" s="81">
        <v>0</v>
      </c>
      <c r="J217" s="82"/>
      <c r="K217" s="83"/>
      <c r="L217" s="83">
        <f>L216+J217</f>
        <v>0</v>
      </c>
      <c r="M217" s="83">
        <f>SUM(M216+K217)</f>
        <v>0</v>
      </c>
      <c r="N217" s="158">
        <v>0</v>
      </c>
      <c r="O217" s="159">
        <v>0</v>
      </c>
      <c r="P217" s="72"/>
      <c r="Q217" s="159"/>
      <c r="R217" s="72"/>
      <c r="S217" s="102"/>
    </row>
    <row r="218" spans="1:19" ht="15.75" x14ac:dyDescent="0.25">
      <c r="A218" s="68">
        <v>2023</v>
      </c>
      <c r="B218" s="68">
        <v>4</v>
      </c>
      <c r="C218" s="69">
        <v>45200</v>
      </c>
      <c r="D218" s="69">
        <v>45291</v>
      </c>
      <c r="E218" s="79">
        <v>0</v>
      </c>
      <c r="F218" s="80"/>
      <c r="G218" s="80">
        <f t="shared" si="183"/>
        <v>0</v>
      </c>
      <c r="H218" s="80">
        <f t="shared" si="184"/>
        <v>0</v>
      </c>
      <c r="I218" s="81">
        <v>0</v>
      </c>
      <c r="J218" s="82">
        <f>$S$21/8</f>
        <v>0</v>
      </c>
      <c r="K218" s="83"/>
      <c r="L218" s="83">
        <f t="shared" ref="L218:L221" si="185">L217+J218</f>
        <v>0</v>
      </c>
      <c r="M218" s="83">
        <f t="shared" ref="M218:M220" si="186">SUM(M217+K218)</f>
        <v>0</v>
      </c>
      <c r="N218" s="158">
        <v>0</v>
      </c>
      <c r="O218" s="159">
        <v>0</v>
      </c>
      <c r="P218" s="72"/>
      <c r="Q218" s="159"/>
      <c r="R218" s="72"/>
      <c r="S218" s="102"/>
    </row>
    <row r="219" spans="1:19" ht="15.75" x14ac:dyDescent="0.25">
      <c r="A219" s="68">
        <v>2024</v>
      </c>
      <c r="B219" s="68">
        <v>1</v>
      </c>
      <c r="C219" s="69">
        <v>45292</v>
      </c>
      <c r="D219" s="69">
        <v>45382</v>
      </c>
      <c r="E219" s="79">
        <f>$E$238/11</f>
        <v>3272.7272727272725</v>
      </c>
      <c r="F219" s="80">
        <v>0</v>
      </c>
      <c r="G219" s="80">
        <f>G218+E219</f>
        <v>3272.7272727272725</v>
      </c>
      <c r="H219" s="80">
        <f t="shared" si="184"/>
        <v>0</v>
      </c>
      <c r="I219" s="81">
        <f t="shared" ref="I219:I234" si="187">H219/G219</f>
        <v>0</v>
      </c>
      <c r="J219" s="82">
        <f>$J$238/11</f>
        <v>363.63636363636363</v>
      </c>
      <c r="K219" s="83">
        <v>0</v>
      </c>
      <c r="L219" s="83">
        <f t="shared" si="185"/>
        <v>363.63636363636363</v>
      </c>
      <c r="M219" s="83">
        <f t="shared" si="186"/>
        <v>0</v>
      </c>
      <c r="N219" s="158">
        <f t="shared" ref="N219:N221" si="188">M219/L219</f>
        <v>0</v>
      </c>
      <c r="O219" s="159">
        <v>0</v>
      </c>
      <c r="P219" s="72">
        <v>0</v>
      </c>
      <c r="Q219" s="159">
        <v>0</v>
      </c>
      <c r="R219" s="72">
        <v>0</v>
      </c>
      <c r="S219" s="102">
        <v>0</v>
      </c>
    </row>
    <row r="220" spans="1:19" ht="15.75" x14ac:dyDescent="0.25">
      <c r="A220" s="68">
        <v>2024</v>
      </c>
      <c r="B220" s="68">
        <v>2</v>
      </c>
      <c r="C220" s="69">
        <v>45383</v>
      </c>
      <c r="D220" s="69">
        <v>45473</v>
      </c>
      <c r="E220" s="79">
        <f t="shared" ref="E220:E229" si="189">$E$238/11</f>
        <v>3272.7272727272725</v>
      </c>
      <c r="F220" s="80">
        <v>0</v>
      </c>
      <c r="G220" s="80">
        <f t="shared" ref="G220:G221" si="190">G219+E220</f>
        <v>6545.454545454545</v>
      </c>
      <c r="H220" s="80">
        <f t="shared" si="184"/>
        <v>0</v>
      </c>
      <c r="I220" s="81">
        <f t="shared" si="187"/>
        <v>0</v>
      </c>
      <c r="J220" s="82">
        <f t="shared" ref="J220:J229" si="191">$J$238/11</f>
        <v>363.63636363636363</v>
      </c>
      <c r="K220" s="83">
        <v>0</v>
      </c>
      <c r="L220" s="83">
        <f t="shared" si="185"/>
        <v>727.27272727272725</v>
      </c>
      <c r="M220" s="83">
        <f t="shared" si="186"/>
        <v>0</v>
      </c>
      <c r="N220" s="158">
        <f t="shared" si="188"/>
        <v>0</v>
      </c>
      <c r="O220" s="159">
        <v>0</v>
      </c>
      <c r="P220" s="72">
        <v>0</v>
      </c>
      <c r="Q220" s="159">
        <v>0</v>
      </c>
      <c r="R220" s="72">
        <v>0</v>
      </c>
      <c r="S220" s="102">
        <v>0</v>
      </c>
    </row>
    <row r="221" spans="1:19" ht="15.75" x14ac:dyDescent="0.25">
      <c r="A221" s="68">
        <v>2024</v>
      </c>
      <c r="B221" s="68">
        <v>3</v>
      </c>
      <c r="C221" s="69">
        <v>45474</v>
      </c>
      <c r="D221" s="69">
        <v>45565</v>
      </c>
      <c r="E221" s="79">
        <f t="shared" si="189"/>
        <v>3272.7272727272725</v>
      </c>
      <c r="F221" s="80">
        <v>0</v>
      </c>
      <c r="G221" s="80">
        <f t="shared" si="190"/>
        <v>9818.181818181818</v>
      </c>
      <c r="H221" s="80">
        <f t="shared" si="184"/>
        <v>0</v>
      </c>
      <c r="I221" s="81">
        <f t="shared" si="187"/>
        <v>0</v>
      </c>
      <c r="J221" s="82">
        <f t="shared" si="191"/>
        <v>363.63636363636363</v>
      </c>
      <c r="K221" s="83">
        <v>0</v>
      </c>
      <c r="L221" s="83">
        <f t="shared" si="185"/>
        <v>1090.909090909091</v>
      </c>
      <c r="M221" s="83">
        <f>SUM(M220+K221)</f>
        <v>0</v>
      </c>
      <c r="N221" s="158">
        <f t="shared" si="188"/>
        <v>0</v>
      </c>
      <c r="O221" s="159">
        <v>0</v>
      </c>
      <c r="P221" s="72">
        <v>0</v>
      </c>
      <c r="Q221" s="159">
        <v>0</v>
      </c>
      <c r="R221" s="72">
        <v>0</v>
      </c>
      <c r="S221" s="102">
        <v>0</v>
      </c>
    </row>
    <row r="222" spans="1:19" ht="15.75" x14ac:dyDescent="0.25">
      <c r="A222" s="1">
        <v>2024</v>
      </c>
      <c r="B222" s="1">
        <v>4</v>
      </c>
      <c r="C222" s="3">
        <v>45566</v>
      </c>
      <c r="D222" s="3">
        <v>45657</v>
      </c>
      <c r="E222" s="24">
        <f t="shared" si="189"/>
        <v>3272.7272727272725</v>
      </c>
      <c r="F222" s="20"/>
      <c r="G222" s="20">
        <f>G221+E222</f>
        <v>13090.90909090909</v>
      </c>
      <c r="H222" s="20">
        <f>SUM(H221+F222)</f>
        <v>0</v>
      </c>
      <c r="I222" s="27">
        <f t="shared" si="187"/>
        <v>0</v>
      </c>
      <c r="J222" s="12">
        <f t="shared" si="191"/>
        <v>363.63636363636363</v>
      </c>
      <c r="K222" s="8"/>
      <c r="L222" s="8">
        <f>L221+J222</f>
        <v>1454.5454545454545</v>
      </c>
      <c r="M222" s="8">
        <f>SUM(M221+K222)</f>
        <v>0</v>
      </c>
      <c r="N222" s="77">
        <f>M222/L222</f>
        <v>0</v>
      </c>
      <c r="O222" s="78">
        <v>0</v>
      </c>
      <c r="P222" s="16"/>
      <c r="Q222" s="78"/>
      <c r="R222" s="16"/>
      <c r="S222" s="101"/>
    </row>
    <row r="223" spans="1:19" ht="15.75" x14ac:dyDescent="0.25">
      <c r="A223" s="1">
        <v>2025</v>
      </c>
      <c r="B223" s="1">
        <v>1</v>
      </c>
      <c r="C223" s="3">
        <v>45658</v>
      </c>
      <c r="D223" s="3">
        <v>45747</v>
      </c>
      <c r="E223" s="24">
        <f t="shared" si="189"/>
        <v>3272.7272727272725</v>
      </c>
      <c r="F223" s="20"/>
      <c r="G223" s="20">
        <f t="shared" ref="G223:G237" si="192">G222+E223</f>
        <v>16363.636363636362</v>
      </c>
      <c r="H223" s="20">
        <f t="shared" ref="H223:H236" si="193">SUM(H222+F223)</f>
        <v>0</v>
      </c>
      <c r="I223" s="27">
        <f t="shared" si="187"/>
        <v>0</v>
      </c>
      <c r="J223" s="12">
        <f t="shared" si="191"/>
        <v>363.63636363636363</v>
      </c>
      <c r="K223" s="8"/>
      <c r="L223" s="8">
        <f>L222+J223</f>
        <v>1818.181818181818</v>
      </c>
      <c r="M223" s="8">
        <f t="shared" ref="M223:M237" si="194">SUM(M222+K223)</f>
        <v>0</v>
      </c>
      <c r="N223" s="77">
        <f t="shared" ref="N223:N237" si="195">M223/L223</f>
        <v>0</v>
      </c>
      <c r="O223" s="78">
        <v>0</v>
      </c>
      <c r="P223" s="16"/>
      <c r="Q223" s="78"/>
      <c r="R223" s="16"/>
      <c r="S223" s="101"/>
    </row>
    <row r="224" spans="1:19" ht="15.75" x14ac:dyDescent="0.25">
      <c r="A224" s="1">
        <v>2025</v>
      </c>
      <c r="B224" s="1">
        <v>2</v>
      </c>
      <c r="C224" s="3">
        <v>45748</v>
      </c>
      <c r="D224" s="3">
        <v>45838</v>
      </c>
      <c r="E224" s="24">
        <f t="shared" si="189"/>
        <v>3272.7272727272725</v>
      </c>
      <c r="F224" s="20"/>
      <c r="G224" s="20">
        <f t="shared" si="192"/>
        <v>19636.363636363636</v>
      </c>
      <c r="H224" s="20">
        <f t="shared" si="193"/>
        <v>0</v>
      </c>
      <c r="I224" s="27">
        <f t="shared" si="187"/>
        <v>0</v>
      </c>
      <c r="J224" s="12">
        <f t="shared" si="191"/>
        <v>363.63636363636363</v>
      </c>
      <c r="K224" s="8"/>
      <c r="L224" s="8">
        <f t="shared" ref="L224" si="196">L223+J224</f>
        <v>2181.8181818181815</v>
      </c>
      <c r="M224" s="8">
        <f t="shared" si="194"/>
        <v>0</v>
      </c>
      <c r="N224" s="77">
        <f t="shared" si="195"/>
        <v>0</v>
      </c>
      <c r="O224" s="78">
        <v>0</v>
      </c>
      <c r="P224" s="16"/>
      <c r="Q224" s="78"/>
      <c r="R224" s="16"/>
      <c r="S224" s="101"/>
    </row>
    <row r="225" spans="1:19" ht="15.75" x14ac:dyDescent="0.25">
      <c r="A225" s="1">
        <v>2025</v>
      </c>
      <c r="B225" s="1">
        <v>3</v>
      </c>
      <c r="C225" s="3">
        <v>45839</v>
      </c>
      <c r="D225" s="3">
        <v>45930</v>
      </c>
      <c r="E225" s="24">
        <f t="shared" si="189"/>
        <v>3272.7272727272725</v>
      </c>
      <c r="F225" s="20"/>
      <c r="G225" s="20">
        <f t="shared" si="192"/>
        <v>22909.090909090908</v>
      </c>
      <c r="H225" s="20">
        <f t="shared" si="193"/>
        <v>0</v>
      </c>
      <c r="I225" s="27">
        <f t="shared" si="187"/>
        <v>0</v>
      </c>
      <c r="J225" s="12">
        <f t="shared" si="191"/>
        <v>363.63636363636363</v>
      </c>
      <c r="K225" s="8"/>
      <c r="L225" s="8">
        <f>L224+J225</f>
        <v>2545.454545454545</v>
      </c>
      <c r="M225" s="8">
        <f t="shared" si="194"/>
        <v>0</v>
      </c>
      <c r="N225" s="77">
        <f t="shared" si="195"/>
        <v>0</v>
      </c>
      <c r="O225" s="78">
        <v>0</v>
      </c>
      <c r="P225" s="16"/>
      <c r="Q225" s="78"/>
      <c r="R225" s="16"/>
      <c r="S225" s="101"/>
    </row>
    <row r="226" spans="1:19" ht="15.75" x14ac:dyDescent="0.25">
      <c r="A226" s="1">
        <v>2025</v>
      </c>
      <c r="B226" s="1">
        <v>4</v>
      </c>
      <c r="C226" s="3">
        <v>45931</v>
      </c>
      <c r="D226" s="3">
        <v>46022</v>
      </c>
      <c r="E226" s="24">
        <f t="shared" si="189"/>
        <v>3272.7272727272725</v>
      </c>
      <c r="F226" s="20"/>
      <c r="G226" s="20">
        <f t="shared" si="192"/>
        <v>26181.81818181818</v>
      </c>
      <c r="H226" s="20">
        <f t="shared" si="193"/>
        <v>0</v>
      </c>
      <c r="I226" s="27">
        <f t="shared" si="187"/>
        <v>0</v>
      </c>
      <c r="J226" s="12">
        <f t="shared" si="191"/>
        <v>363.63636363636363</v>
      </c>
      <c r="K226" s="8"/>
      <c r="L226" s="8">
        <f t="shared" ref="L226:L237" si="197">L225+J226</f>
        <v>2909.0909090909086</v>
      </c>
      <c r="M226" s="8">
        <f t="shared" si="194"/>
        <v>0</v>
      </c>
      <c r="N226" s="77">
        <f t="shared" si="195"/>
        <v>0</v>
      </c>
      <c r="O226" s="78">
        <v>0</v>
      </c>
      <c r="P226" s="16"/>
      <c r="Q226" s="78"/>
      <c r="R226" s="16"/>
      <c r="S226" s="101"/>
    </row>
    <row r="227" spans="1:19" ht="15.75" x14ac:dyDescent="0.25">
      <c r="A227" s="1">
        <v>2026</v>
      </c>
      <c r="B227" s="1">
        <v>1</v>
      </c>
      <c r="C227" s="3">
        <v>46023</v>
      </c>
      <c r="D227" s="3">
        <v>46112</v>
      </c>
      <c r="E227" s="24">
        <f t="shared" si="189"/>
        <v>3272.7272727272725</v>
      </c>
      <c r="F227" s="20"/>
      <c r="G227" s="20">
        <f t="shared" si="192"/>
        <v>29454.545454545452</v>
      </c>
      <c r="H227" s="20">
        <f t="shared" si="193"/>
        <v>0</v>
      </c>
      <c r="I227" s="27">
        <f t="shared" si="187"/>
        <v>0</v>
      </c>
      <c r="J227" s="12">
        <f t="shared" si="191"/>
        <v>363.63636363636363</v>
      </c>
      <c r="K227" s="8"/>
      <c r="L227" s="8">
        <f t="shared" si="197"/>
        <v>3272.7272727272721</v>
      </c>
      <c r="M227" s="8">
        <f t="shared" si="194"/>
        <v>0</v>
      </c>
      <c r="N227" s="77">
        <f t="shared" si="195"/>
        <v>0</v>
      </c>
      <c r="O227" s="78">
        <v>0</v>
      </c>
      <c r="P227" s="16"/>
      <c r="Q227" s="78"/>
      <c r="R227" s="16"/>
      <c r="S227" s="101"/>
    </row>
    <row r="228" spans="1:19" ht="15.75" x14ac:dyDescent="0.25">
      <c r="A228" s="1">
        <v>2026</v>
      </c>
      <c r="B228" s="1">
        <v>2</v>
      </c>
      <c r="C228" s="3">
        <v>46113</v>
      </c>
      <c r="D228" s="3">
        <v>46203</v>
      </c>
      <c r="E228" s="24">
        <f t="shared" si="189"/>
        <v>3272.7272727272725</v>
      </c>
      <c r="F228" s="20"/>
      <c r="G228" s="20">
        <f t="shared" si="192"/>
        <v>32727.272727272724</v>
      </c>
      <c r="H228" s="20">
        <f t="shared" si="193"/>
        <v>0</v>
      </c>
      <c r="I228" s="27">
        <f t="shared" si="187"/>
        <v>0</v>
      </c>
      <c r="J228" s="12">
        <f t="shared" si="191"/>
        <v>363.63636363636363</v>
      </c>
      <c r="K228" s="8"/>
      <c r="L228" s="8">
        <f t="shared" si="197"/>
        <v>3636.3636363636356</v>
      </c>
      <c r="M228" s="8">
        <f t="shared" si="194"/>
        <v>0</v>
      </c>
      <c r="N228" s="77">
        <f t="shared" si="195"/>
        <v>0</v>
      </c>
      <c r="O228" s="78">
        <v>0</v>
      </c>
      <c r="P228" s="16"/>
      <c r="Q228" s="78"/>
      <c r="R228" s="16"/>
      <c r="S228" s="101"/>
    </row>
    <row r="229" spans="1:19" ht="15.75" x14ac:dyDescent="0.25">
      <c r="A229" s="1">
        <v>2026</v>
      </c>
      <c r="B229" s="1">
        <v>3</v>
      </c>
      <c r="C229" s="3">
        <v>46204</v>
      </c>
      <c r="D229" s="3">
        <v>46295</v>
      </c>
      <c r="E229" s="24">
        <f t="shared" si="189"/>
        <v>3272.7272727272725</v>
      </c>
      <c r="F229" s="21"/>
      <c r="G229" s="21">
        <f t="shared" si="192"/>
        <v>36000</v>
      </c>
      <c r="H229" s="21">
        <f t="shared" si="193"/>
        <v>0</v>
      </c>
      <c r="I229" s="28">
        <f t="shared" si="187"/>
        <v>0</v>
      </c>
      <c r="J229" s="12">
        <f t="shared" si="191"/>
        <v>363.63636363636363</v>
      </c>
      <c r="K229" s="5"/>
      <c r="L229" s="5">
        <f t="shared" si="197"/>
        <v>3999.9999999999991</v>
      </c>
      <c r="M229" s="5">
        <f t="shared" si="194"/>
        <v>0</v>
      </c>
      <c r="N229" s="19">
        <f t="shared" si="195"/>
        <v>0</v>
      </c>
      <c r="O229" s="76">
        <v>40</v>
      </c>
      <c r="P229" s="4"/>
      <c r="Q229" s="78"/>
      <c r="R229" s="16"/>
      <c r="S229" s="101"/>
    </row>
    <row r="230" spans="1:19" ht="15.75" x14ac:dyDescent="0.25">
      <c r="A230" s="1">
        <v>2026</v>
      </c>
      <c r="B230" s="1">
        <v>4</v>
      </c>
      <c r="C230" s="3">
        <v>46296</v>
      </c>
      <c r="D230" s="3">
        <v>46387</v>
      </c>
      <c r="E230" s="25">
        <v>0</v>
      </c>
      <c r="F230" s="21"/>
      <c r="G230" s="21">
        <f t="shared" si="192"/>
        <v>36000</v>
      </c>
      <c r="H230" s="21">
        <f t="shared" si="193"/>
        <v>0</v>
      </c>
      <c r="I230" s="28">
        <f t="shared" si="187"/>
        <v>0</v>
      </c>
      <c r="J230" s="13">
        <v>0</v>
      </c>
      <c r="K230" s="5"/>
      <c r="L230" s="5">
        <f t="shared" si="197"/>
        <v>3999.9999999999991</v>
      </c>
      <c r="M230" s="5">
        <f t="shared" si="194"/>
        <v>0</v>
      </c>
      <c r="N230" s="19">
        <f t="shared" si="195"/>
        <v>0</v>
      </c>
      <c r="O230" s="17"/>
      <c r="P230" s="4"/>
      <c r="Q230" s="17"/>
      <c r="R230" s="4"/>
      <c r="S230" s="101"/>
    </row>
    <row r="231" spans="1:19" ht="15.75" x14ac:dyDescent="0.25">
      <c r="A231" s="1">
        <v>2027</v>
      </c>
      <c r="B231" s="1">
        <v>1</v>
      </c>
      <c r="C231" s="3">
        <v>46388</v>
      </c>
      <c r="D231" s="3">
        <v>46477</v>
      </c>
      <c r="E231" s="25">
        <v>0</v>
      </c>
      <c r="F231" s="21"/>
      <c r="G231" s="21">
        <f t="shared" si="192"/>
        <v>36000</v>
      </c>
      <c r="H231" s="21">
        <f t="shared" si="193"/>
        <v>0</v>
      </c>
      <c r="I231" s="28">
        <f t="shared" si="187"/>
        <v>0</v>
      </c>
      <c r="J231" s="13">
        <v>0</v>
      </c>
      <c r="K231" s="5"/>
      <c r="L231" s="5">
        <f t="shared" si="197"/>
        <v>3999.9999999999991</v>
      </c>
      <c r="M231" s="5">
        <f t="shared" si="194"/>
        <v>0</v>
      </c>
      <c r="N231" s="19">
        <f t="shared" si="195"/>
        <v>0</v>
      </c>
      <c r="O231" s="17"/>
      <c r="P231" s="4"/>
      <c r="Q231" s="17"/>
      <c r="R231" s="4"/>
      <c r="S231" s="101"/>
    </row>
    <row r="232" spans="1:19" ht="15.75" x14ac:dyDescent="0.25">
      <c r="A232" s="1">
        <v>2027</v>
      </c>
      <c r="B232" s="1">
        <v>2</v>
      </c>
      <c r="C232" s="3">
        <v>46478</v>
      </c>
      <c r="D232" s="3">
        <v>46568</v>
      </c>
      <c r="E232" s="25">
        <v>0</v>
      </c>
      <c r="F232" s="21"/>
      <c r="G232" s="21">
        <f t="shared" si="192"/>
        <v>36000</v>
      </c>
      <c r="H232" s="21">
        <f t="shared" si="193"/>
        <v>0</v>
      </c>
      <c r="I232" s="28">
        <f t="shared" si="187"/>
        <v>0</v>
      </c>
      <c r="J232" s="13">
        <v>0</v>
      </c>
      <c r="K232" s="5"/>
      <c r="L232" s="5">
        <f t="shared" si="197"/>
        <v>3999.9999999999991</v>
      </c>
      <c r="M232" s="5">
        <f t="shared" si="194"/>
        <v>0</v>
      </c>
      <c r="N232" s="19">
        <f t="shared" si="195"/>
        <v>0</v>
      </c>
      <c r="O232" s="17"/>
      <c r="P232" s="4"/>
      <c r="Q232" s="17"/>
      <c r="R232" s="4"/>
      <c r="S232" s="101"/>
    </row>
    <row r="233" spans="1:19" ht="15.75" x14ac:dyDescent="0.25">
      <c r="A233" s="1">
        <v>2027</v>
      </c>
      <c r="B233" s="1">
        <v>3</v>
      </c>
      <c r="C233" s="3">
        <v>46569</v>
      </c>
      <c r="D233" s="3">
        <v>46660</v>
      </c>
      <c r="E233" s="25">
        <v>0</v>
      </c>
      <c r="F233" s="21"/>
      <c r="G233" s="21">
        <f t="shared" si="192"/>
        <v>36000</v>
      </c>
      <c r="H233" s="21">
        <f t="shared" si="193"/>
        <v>0</v>
      </c>
      <c r="I233" s="28">
        <f t="shared" si="187"/>
        <v>0</v>
      </c>
      <c r="J233" s="13">
        <v>0</v>
      </c>
      <c r="K233" s="5"/>
      <c r="L233" s="5">
        <f t="shared" si="197"/>
        <v>3999.9999999999991</v>
      </c>
      <c r="M233" s="5">
        <f t="shared" si="194"/>
        <v>0</v>
      </c>
      <c r="N233" s="19">
        <f t="shared" si="195"/>
        <v>0</v>
      </c>
      <c r="O233" s="17"/>
      <c r="P233" s="4"/>
      <c r="Q233" s="17"/>
      <c r="R233" s="4"/>
      <c r="S233" s="101"/>
    </row>
    <row r="234" spans="1:19" ht="15.75" x14ac:dyDescent="0.25">
      <c r="A234" s="1">
        <v>2027</v>
      </c>
      <c r="B234" s="1">
        <v>4</v>
      </c>
      <c r="C234" s="3">
        <v>46661</v>
      </c>
      <c r="D234" s="3">
        <v>46752</v>
      </c>
      <c r="E234" s="25">
        <v>0</v>
      </c>
      <c r="F234" s="21"/>
      <c r="G234" s="21">
        <f t="shared" si="192"/>
        <v>36000</v>
      </c>
      <c r="H234" s="21">
        <f t="shared" si="193"/>
        <v>0</v>
      </c>
      <c r="I234" s="28">
        <f t="shared" si="187"/>
        <v>0</v>
      </c>
      <c r="J234" s="13">
        <v>0</v>
      </c>
      <c r="K234" s="5"/>
      <c r="L234" s="5">
        <f t="shared" si="197"/>
        <v>3999.9999999999991</v>
      </c>
      <c r="M234" s="5">
        <f>SUM(M233+K234)</f>
        <v>0</v>
      </c>
      <c r="N234" s="19">
        <f t="shared" si="195"/>
        <v>0</v>
      </c>
      <c r="O234" s="17"/>
      <c r="P234" s="4"/>
      <c r="Q234" s="17"/>
      <c r="R234" s="4"/>
      <c r="S234" s="101"/>
    </row>
    <row r="235" spans="1:19" ht="15.75" x14ac:dyDescent="0.25">
      <c r="A235" s="1">
        <v>2028</v>
      </c>
      <c r="B235" s="1">
        <v>1</v>
      </c>
      <c r="C235" s="3">
        <v>46753</v>
      </c>
      <c r="D235" s="3">
        <v>46843</v>
      </c>
      <c r="E235" s="25">
        <v>0</v>
      </c>
      <c r="F235" s="21"/>
      <c r="G235" s="21">
        <f t="shared" si="192"/>
        <v>36000</v>
      </c>
      <c r="H235" s="21">
        <f t="shared" si="193"/>
        <v>0</v>
      </c>
      <c r="I235" s="28">
        <f>H235/G235</f>
        <v>0</v>
      </c>
      <c r="J235" s="13">
        <v>0</v>
      </c>
      <c r="K235" s="5"/>
      <c r="L235" s="5">
        <f t="shared" si="197"/>
        <v>3999.9999999999991</v>
      </c>
      <c r="M235" s="5">
        <f>SUM(M234+K235)</f>
        <v>0</v>
      </c>
      <c r="N235" s="19">
        <f t="shared" si="195"/>
        <v>0</v>
      </c>
      <c r="O235" s="17"/>
      <c r="P235" s="4"/>
      <c r="Q235" s="17"/>
      <c r="R235" s="4"/>
      <c r="S235" s="101"/>
    </row>
    <row r="236" spans="1:19" ht="15.75" x14ac:dyDescent="0.25">
      <c r="A236" s="1">
        <v>2028</v>
      </c>
      <c r="B236" s="1">
        <v>2</v>
      </c>
      <c r="C236" s="3">
        <v>46844</v>
      </c>
      <c r="D236" s="3">
        <v>46934</v>
      </c>
      <c r="E236" s="25">
        <v>0</v>
      </c>
      <c r="F236" s="21"/>
      <c r="G236" s="21">
        <f t="shared" si="192"/>
        <v>36000</v>
      </c>
      <c r="H236" s="21">
        <f t="shared" si="193"/>
        <v>0</v>
      </c>
      <c r="I236" s="28">
        <f t="shared" ref="I236:I237" si="198">H236/G236</f>
        <v>0</v>
      </c>
      <c r="J236" s="13">
        <v>0</v>
      </c>
      <c r="K236" s="5"/>
      <c r="L236" s="5">
        <f t="shared" si="197"/>
        <v>3999.9999999999991</v>
      </c>
      <c r="M236" s="5">
        <f t="shared" si="194"/>
        <v>0</v>
      </c>
      <c r="N236" s="19">
        <f t="shared" si="195"/>
        <v>0</v>
      </c>
      <c r="O236" s="17"/>
      <c r="P236" s="4"/>
      <c r="Q236" s="17"/>
      <c r="R236" s="4"/>
      <c r="S236" s="101"/>
    </row>
    <row r="237" spans="1:19" ht="15.75" x14ac:dyDescent="0.25">
      <c r="A237" s="1">
        <v>2028</v>
      </c>
      <c r="B237" s="1">
        <v>3</v>
      </c>
      <c r="C237" s="3">
        <v>46935</v>
      </c>
      <c r="D237" s="3">
        <v>47026</v>
      </c>
      <c r="E237" s="25">
        <v>0</v>
      </c>
      <c r="F237" s="21"/>
      <c r="G237" s="21">
        <f t="shared" si="192"/>
        <v>36000</v>
      </c>
      <c r="H237" s="21">
        <f>SUM(H236+F237)</f>
        <v>0</v>
      </c>
      <c r="I237" s="28">
        <f t="shared" si="198"/>
        <v>0</v>
      </c>
      <c r="J237" s="13">
        <v>0</v>
      </c>
      <c r="K237" s="18"/>
      <c r="L237" s="18">
        <f t="shared" si="197"/>
        <v>3999.9999999999991</v>
      </c>
      <c r="M237" s="18">
        <f t="shared" si="194"/>
        <v>0</v>
      </c>
      <c r="N237" s="19">
        <f t="shared" si="195"/>
        <v>0</v>
      </c>
      <c r="O237" s="17"/>
      <c r="P237" s="4"/>
      <c r="Q237" s="17"/>
      <c r="R237" s="4"/>
      <c r="S237" s="101"/>
    </row>
    <row r="238" spans="1:19" ht="15.75" thickBot="1" x14ac:dyDescent="0.3">
      <c r="A238" s="40" t="s">
        <v>12</v>
      </c>
      <c r="B238" s="40"/>
      <c r="C238" s="40"/>
      <c r="D238" s="41"/>
      <c r="E238" s="42">
        <v>36000</v>
      </c>
      <c r="F238" s="38">
        <f>SUM(F214:F237)</f>
        <v>0</v>
      </c>
      <c r="G238" s="38">
        <f>G237</f>
        <v>36000</v>
      </c>
      <c r="H238" s="39">
        <f>H237</f>
        <v>0</v>
      </c>
      <c r="I238" s="49">
        <f>H238/G238</f>
        <v>0</v>
      </c>
      <c r="J238" s="43">
        <v>4000</v>
      </c>
      <c r="K238" s="50">
        <f>SUM(K214:K237)</f>
        <v>0</v>
      </c>
      <c r="L238" s="44">
        <f>L237</f>
        <v>3999.9999999999991</v>
      </c>
      <c r="M238" s="45">
        <f>M237</f>
        <v>0</v>
      </c>
      <c r="N238" s="46">
        <f>M238/L238</f>
        <v>0</v>
      </c>
      <c r="O238" s="47">
        <f>SUM(O214:O237)</f>
        <v>40</v>
      </c>
      <c r="P238" s="47">
        <f>SUM(P214:P237)</f>
        <v>0</v>
      </c>
      <c r="Q238" s="47">
        <f t="shared" ref="Q238:S238" si="199">SUM(Q214:Q237)</f>
        <v>0</v>
      </c>
      <c r="R238" s="47">
        <f t="shared" si="199"/>
        <v>0</v>
      </c>
      <c r="S238" s="47">
        <f t="shared" si="199"/>
        <v>0</v>
      </c>
    </row>
    <row r="239" spans="1:19" ht="15.75" thickTop="1" x14ac:dyDescent="0.25"/>
  </sheetData>
  <mergeCells count="56">
    <mergeCell ref="A151:T151"/>
    <mergeCell ref="Q152:T152"/>
    <mergeCell ref="A181:S181"/>
    <mergeCell ref="Q182:S182"/>
    <mergeCell ref="A152:D152"/>
    <mergeCell ref="E152:I152"/>
    <mergeCell ref="J152:N152"/>
    <mergeCell ref="O152:P152"/>
    <mergeCell ref="A182:D182"/>
    <mergeCell ref="E182:I182"/>
    <mergeCell ref="J182:N182"/>
    <mergeCell ref="O182:P182"/>
    <mergeCell ref="A1:AC1"/>
    <mergeCell ref="A2:D2"/>
    <mergeCell ref="O2:S2"/>
    <mergeCell ref="T2:X2"/>
    <mergeCell ref="E2:I2"/>
    <mergeCell ref="J2:N2"/>
    <mergeCell ref="AA2:AC2"/>
    <mergeCell ref="Y2:Z2"/>
    <mergeCell ref="A31:AC31"/>
    <mergeCell ref="Y32:Z32"/>
    <mergeCell ref="AA32:AC32"/>
    <mergeCell ref="E32:I32"/>
    <mergeCell ref="J32:N32"/>
    <mergeCell ref="O32:S32"/>
    <mergeCell ref="T32:X32"/>
    <mergeCell ref="A32:D32"/>
    <mergeCell ref="A61:AC61"/>
    <mergeCell ref="A62:D62"/>
    <mergeCell ref="E62:I62"/>
    <mergeCell ref="J62:N62"/>
    <mergeCell ref="O62:S62"/>
    <mergeCell ref="T62:X62"/>
    <mergeCell ref="Y62:Z62"/>
    <mergeCell ref="AA62:AC62"/>
    <mergeCell ref="A91:AC91"/>
    <mergeCell ref="A92:D92"/>
    <mergeCell ref="E92:I92"/>
    <mergeCell ref="J92:N92"/>
    <mergeCell ref="O92:S92"/>
    <mergeCell ref="T92:X92"/>
    <mergeCell ref="Y92:Z92"/>
    <mergeCell ref="AA92:AC92"/>
    <mergeCell ref="A121:S121"/>
    <mergeCell ref="A122:D122"/>
    <mergeCell ref="E122:I122"/>
    <mergeCell ref="J122:N122"/>
    <mergeCell ref="O122:P122"/>
    <mergeCell ref="Q122:S122"/>
    <mergeCell ref="A211:S211"/>
    <mergeCell ref="A212:D212"/>
    <mergeCell ref="E212:I212"/>
    <mergeCell ref="J212:N212"/>
    <mergeCell ref="O212:P212"/>
    <mergeCell ref="Q212:S21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4D12-BE6A-4E3D-912C-07F51DB3BB5B}">
  <dimension ref="A1:I119"/>
  <sheetViews>
    <sheetView zoomScale="80" zoomScaleNormal="80" workbookViewId="0">
      <selection activeCell="F12" sqref="F12"/>
    </sheetView>
  </sheetViews>
  <sheetFormatPr defaultRowHeight="15" x14ac:dyDescent="0.25"/>
  <cols>
    <col min="3" max="3" width="11.7109375" bestFit="1" customWidth="1"/>
    <col min="4" max="4" width="13" bestFit="1" customWidth="1"/>
    <col min="5" max="5" width="15.140625" bestFit="1" customWidth="1"/>
    <col min="6" max="6" width="13.42578125" bestFit="1" customWidth="1"/>
    <col min="7" max="7" width="15.140625" bestFit="1" customWidth="1"/>
    <col min="8" max="8" width="13.42578125" bestFit="1" customWidth="1"/>
    <col min="9" max="9" width="10.42578125" customWidth="1"/>
  </cols>
  <sheetData>
    <row r="1" spans="1:9" x14ac:dyDescent="0.25">
      <c r="A1" s="196" t="s">
        <v>50</v>
      </c>
      <c r="B1" s="196"/>
      <c r="C1" s="196"/>
      <c r="D1" s="196"/>
      <c r="E1" s="190"/>
      <c r="F1" s="190"/>
      <c r="G1" s="190"/>
      <c r="H1" s="190"/>
      <c r="I1" s="190"/>
    </row>
    <row r="2" spans="1:9" ht="15.75" thickBot="1" x14ac:dyDescent="0.3">
      <c r="A2" s="170" t="s">
        <v>0</v>
      </c>
      <c r="B2" s="171"/>
      <c r="C2" s="171"/>
      <c r="D2" s="171"/>
      <c r="E2" s="172" t="s">
        <v>51</v>
      </c>
      <c r="F2" s="172"/>
      <c r="G2" s="172"/>
      <c r="H2" s="172"/>
      <c r="I2" s="173"/>
    </row>
    <row r="3" spans="1:9" ht="48" thickTop="1" x14ac:dyDescent="0.25">
      <c r="A3" s="9" t="s">
        <v>1</v>
      </c>
      <c r="B3" s="9" t="s">
        <v>2</v>
      </c>
      <c r="C3" s="9" t="s">
        <v>3</v>
      </c>
      <c r="D3" s="11" t="s">
        <v>9</v>
      </c>
      <c r="E3" s="22" t="s">
        <v>4</v>
      </c>
      <c r="F3" s="23" t="s">
        <v>6</v>
      </c>
      <c r="G3" s="23" t="s">
        <v>5</v>
      </c>
      <c r="H3" s="52" t="s">
        <v>7</v>
      </c>
      <c r="I3" s="55" t="s">
        <v>8</v>
      </c>
    </row>
    <row r="4" spans="1:9" ht="15.75" x14ac:dyDescent="0.25">
      <c r="A4" s="68">
        <v>2022</v>
      </c>
      <c r="B4" s="68">
        <v>4</v>
      </c>
      <c r="C4" s="69">
        <v>44835</v>
      </c>
      <c r="D4" s="69">
        <v>44926</v>
      </c>
      <c r="E4" s="70">
        <f>$E$28/24</f>
        <v>111642.29208333332</v>
      </c>
      <c r="F4" s="70">
        <v>0</v>
      </c>
      <c r="G4" s="70">
        <f>E4</f>
        <v>111642.29208333332</v>
      </c>
      <c r="H4" s="74">
        <v>0</v>
      </c>
      <c r="I4" s="75">
        <v>0</v>
      </c>
    </row>
    <row r="5" spans="1:9" ht="15.75" x14ac:dyDescent="0.25">
      <c r="A5" s="68">
        <v>2023</v>
      </c>
      <c r="B5" s="68">
        <v>1</v>
      </c>
      <c r="C5" s="69">
        <v>44927</v>
      </c>
      <c r="D5" s="69">
        <v>45016</v>
      </c>
      <c r="E5" s="70">
        <f t="shared" ref="E5:E27" si="0">$E$28/24</f>
        <v>111642.29208333332</v>
      </c>
      <c r="F5" s="70">
        <v>8000</v>
      </c>
      <c r="G5" s="70">
        <f>E5</f>
        <v>111642.29208333332</v>
      </c>
      <c r="H5" s="74">
        <f>F5</f>
        <v>8000</v>
      </c>
      <c r="I5" s="75">
        <f>H5/G5</f>
        <v>7.1657432418429284E-2</v>
      </c>
    </row>
    <row r="6" spans="1:9" ht="15.75" x14ac:dyDescent="0.25">
      <c r="A6" s="68">
        <v>2023</v>
      </c>
      <c r="B6" s="68">
        <v>2</v>
      </c>
      <c r="C6" s="69">
        <v>45017</v>
      </c>
      <c r="D6" s="116">
        <v>45107</v>
      </c>
      <c r="E6" s="70">
        <f>$E$28/24</f>
        <v>111642.29208333332</v>
      </c>
      <c r="F6" s="80">
        <v>43000</v>
      </c>
      <c r="G6" s="80">
        <f>E6</f>
        <v>111642.29208333332</v>
      </c>
      <c r="H6" s="137">
        <f>H5+F6</f>
        <v>51000</v>
      </c>
      <c r="I6" s="136">
        <f>H6/G6</f>
        <v>0.45681613166748669</v>
      </c>
    </row>
    <row r="7" spans="1:9" ht="15.75" x14ac:dyDescent="0.25">
      <c r="A7" s="68">
        <v>2023</v>
      </c>
      <c r="B7" s="68">
        <v>3</v>
      </c>
      <c r="C7" s="69">
        <v>45108</v>
      </c>
      <c r="D7" s="69">
        <v>45199</v>
      </c>
      <c r="E7" s="70">
        <f t="shared" si="0"/>
        <v>111642.29208333332</v>
      </c>
      <c r="F7" s="80">
        <v>73801</v>
      </c>
      <c r="G7" s="80">
        <f t="shared" ref="G7:G8" si="1">G6+E7</f>
        <v>223284.58416666664</v>
      </c>
      <c r="H7" s="137">
        <f t="shared" ref="H7:H11" si="2">SUM(H6+F7)</f>
        <v>124801</v>
      </c>
      <c r="I7" s="136">
        <f t="shared" ref="I7:I24" si="3">H7/G7</f>
        <v>0.55893245145327453</v>
      </c>
    </row>
    <row r="8" spans="1:9" ht="15.75" x14ac:dyDescent="0.25">
      <c r="A8" s="68">
        <v>2023</v>
      </c>
      <c r="B8" s="68">
        <v>4</v>
      </c>
      <c r="C8" s="69">
        <v>45200</v>
      </c>
      <c r="D8" s="69">
        <v>45291</v>
      </c>
      <c r="E8" s="70">
        <f t="shared" si="0"/>
        <v>111642.29208333332</v>
      </c>
      <c r="F8" s="80">
        <v>67000</v>
      </c>
      <c r="G8" s="80">
        <f t="shared" si="1"/>
        <v>334926.87624999997</v>
      </c>
      <c r="H8" s="137">
        <f t="shared" si="2"/>
        <v>191801</v>
      </c>
      <c r="I8" s="136">
        <f t="shared" si="3"/>
        <v>0.57266529980363146</v>
      </c>
    </row>
    <row r="9" spans="1:9" ht="15.75" x14ac:dyDescent="0.25">
      <c r="A9" s="68">
        <v>2024</v>
      </c>
      <c r="B9" s="68">
        <v>1</v>
      </c>
      <c r="C9" s="69">
        <v>45292</v>
      </c>
      <c r="D9" s="69">
        <v>45382</v>
      </c>
      <c r="E9" s="70">
        <f t="shared" si="0"/>
        <v>111642.29208333332</v>
      </c>
      <c r="F9" s="80">
        <v>71000</v>
      </c>
      <c r="G9" s="80">
        <f>G8+E9</f>
        <v>446569.16833333328</v>
      </c>
      <c r="H9" s="137">
        <f t="shared" si="2"/>
        <v>262801</v>
      </c>
      <c r="I9" s="136">
        <f t="shared" si="3"/>
        <v>0.58848890303111356</v>
      </c>
    </row>
    <row r="10" spans="1:9" ht="15.75" x14ac:dyDescent="0.25">
      <c r="A10" s="68">
        <v>2024</v>
      </c>
      <c r="B10" s="68">
        <v>2</v>
      </c>
      <c r="C10" s="69">
        <v>45383</v>
      </c>
      <c r="D10" s="69">
        <v>45473</v>
      </c>
      <c r="E10" s="70">
        <f t="shared" si="0"/>
        <v>111642.29208333332</v>
      </c>
      <c r="F10" s="80">
        <v>104000</v>
      </c>
      <c r="G10" s="80">
        <f t="shared" ref="G10:G11" si="4">G9+E10</f>
        <v>558211.46041666658</v>
      </c>
      <c r="H10" s="137">
        <f t="shared" si="2"/>
        <v>366801</v>
      </c>
      <c r="I10" s="136">
        <f t="shared" si="3"/>
        <v>0.65710044671280698</v>
      </c>
    </row>
    <row r="11" spans="1:9" ht="15.75" x14ac:dyDescent="0.25">
      <c r="A11" s="68">
        <v>2024</v>
      </c>
      <c r="B11" s="68">
        <v>3</v>
      </c>
      <c r="C11" s="69">
        <v>45474</v>
      </c>
      <c r="D11" s="69">
        <v>45565</v>
      </c>
      <c r="E11" s="70">
        <f>$E$28/24</f>
        <v>111642.29208333332</v>
      </c>
      <c r="F11" s="80">
        <v>50000</v>
      </c>
      <c r="G11" s="80">
        <f t="shared" si="4"/>
        <v>669853.75249999994</v>
      </c>
      <c r="H11" s="137">
        <f t="shared" si="2"/>
        <v>416801</v>
      </c>
      <c r="I11" s="136">
        <f t="shared" si="3"/>
        <v>0.62222686436320296</v>
      </c>
    </row>
    <row r="12" spans="1:9" ht="15.75" x14ac:dyDescent="0.25">
      <c r="A12" s="1">
        <v>2024</v>
      </c>
      <c r="B12" s="1">
        <v>4</v>
      </c>
      <c r="C12" s="3">
        <v>45566</v>
      </c>
      <c r="D12" s="3">
        <v>45657</v>
      </c>
      <c r="E12" s="36">
        <f t="shared" si="0"/>
        <v>111642.29208333332</v>
      </c>
      <c r="F12" s="20"/>
      <c r="G12" s="20">
        <f>G11+E12</f>
        <v>781496.04458333331</v>
      </c>
      <c r="H12" s="53">
        <f>SUM(H11+F12)</f>
        <v>416801</v>
      </c>
      <c r="I12" s="56">
        <f t="shared" si="3"/>
        <v>0.53333731231131676</v>
      </c>
    </row>
    <row r="13" spans="1:9" ht="15.75" x14ac:dyDescent="0.25">
      <c r="A13" s="1">
        <v>2025</v>
      </c>
      <c r="B13" s="1">
        <v>1</v>
      </c>
      <c r="C13" s="3">
        <v>45658</v>
      </c>
      <c r="D13" s="3">
        <v>45747</v>
      </c>
      <c r="E13" s="36">
        <f t="shared" si="0"/>
        <v>111642.29208333332</v>
      </c>
      <c r="F13" s="20"/>
      <c r="G13" s="20">
        <f t="shared" ref="G13:G27" si="5">G12+E13</f>
        <v>893138.33666666667</v>
      </c>
      <c r="H13" s="53">
        <f t="shared" ref="H13:H26" si="6">SUM(H12+F13)</f>
        <v>416801</v>
      </c>
      <c r="I13" s="56">
        <f t="shared" si="3"/>
        <v>0.46667014827240216</v>
      </c>
    </row>
    <row r="14" spans="1:9" ht="15.75" x14ac:dyDescent="0.25">
      <c r="A14" s="1">
        <v>2025</v>
      </c>
      <c r="B14" s="1">
        <v>2</v>
      </c>
      <c r="C14" s="3">
        <v>45748</v>
      </c>
      <c r="D14" s="3">
        <v>45838</v>
      </c>
      <c r="E14" s="36">
        <f t="shared" si="0"/>
        <v>111642.29208333332</v>
      </c>
      <c r="F14" s="20"/>
      <c r="G14" s="20">
        <f t="shared" si="5"/>
        <v>1004780.62875</v>
      </c>
      <c r="H14" s="53">
        <f t="shared" si="6"/>
        <v>416801</v>
      </c>
      <c r="I14" s="56">
        <f t="shared" si="3"/>
        <v>0.4148179095754686</v>
      </c>
    </row>
    <row r="15" spans="1:9" ht="15.75" x14ac:dyDescent="0.25">
      <c r="A15" s="1">
        <v>2025</v>
      </c>
      <c r="B15" s="1">
        <v>3</v>
      </c>
      <c r="C15" s="3">
        <v>45839</v>
      </c>
      <c r="D15" s="3">
        <v>45930</v>
      </c>
      <c r="E15" s="36">
        <f t="shared" si="0"/>
        <v>111642.29208333332</v>
      </c>
      <c r="F15" s="20"/>
      <c r="G15" s="20">
        <f t="shared" si="5"/>
        <v>1116422.9208333334</v>
      </c>
      <c r="H15" s="53">
        <f t="shared" si="6"/>
        <v>416801</v>
      </c>
      <c r="I15" s="56">
        <f t="shared" si="3"/>
        <v>0.37333611861792171</v>
      </c>
    </row>
    <row r="16" spans="1:9" ht="15.75" x14ac:dyDescent="0.25">
      <c r="A16" s="1">
        <v>2025</v>
      </c>
      <c r="B16" s="1">
        <v>4</v>
      </c>
      <c r="C16" s="3">
        <v>45931</v>
      </c>
      <c r="D16" s="3">
        <v>46022</v>
      </c>
      <c r="E16" s="36">
        <f t="shared" si="0"/>
        <v>111642.29208333332</v>
      </c>
      <c r="F16" s="20"/>
      <c r="G16" s="20">
        <f t="shared" si="5"/>
        <v>1228065.2129166666</v>
      </c>
      <c r="H16" s="53">
        <f t="shared" si="6"/>
        <v>416801</v>
      </c>
      <c r="I16" s="56">
        <f t="shared" si="3"/>
        <v>0.33939647147083796</v>
      </c>
    </row>
    <row r="17" spans="1:9" ht="15.75" x14ac:dyDescent="0.25">
      <c r="A17" s="1">
        <v>2026</v>
      </c>
      <c r="B17" s="1">
        <v>1</v>
      </c>
      <c r="C17" s="3">
        <v>46023</v>
      </c>
      <c r="D17" s="3">
        <v>46112</v>
      </c>
      <c r="E17" s="36">
        <f t="shared" si="0"/>
        <v>111642.29208333332</v>
      </c>
      <c r="F17" s="20"/>
      <c r="G17" s="20">
        <f t="shared" si="5"/>
        <v>1339707.5049999999</v>
      </c>
      <c r="H17" s="53">
        <f t="shared" si="6"/>
        <v>416801</v>
      </c>
      <c r="I17" s="56">
        <f t="shared" si="3"/>
        <v>0.31111343218160148</v>
      </c>
    </row>
    <row r="18" spans="1:9" ht="15.75" x14ac:dyDescent="0.25">
      <c r="A18" s="1">
        <v>2026</v>
      </c>
      <c r="B18" s="1">
        <v>2</v>
      </c>
      <c r="C18" s="3">
        <v>46113</v>
      </c>
      <c r="D18" s="3">
        <v>46203</v>
      </c>
      <c r="E18" s="36">
        <f t="shared" si="0"/>
        <v>111642.29208333332</v>
      </c>
      <c r="F18" s="20"/>
      <c r="G18" s="20">
        <f t="shared" si="5"/>
        <v>1451349.7970833331</v>
      </c>
      <c r="H18" s="53">
        <f t="shared" si="6"/>
        <v>416801</v>
      </c>
      <c r="I18" s="56">
        <f t="shared" si="3"/>
        <v>0.28718162970609368</v>
      </c>
    </row>
    <row r="19" spans="1:9" ht="15.75" x14ac:dyDescent="0.25">
      <c r="A19" s="1">
        <v>2026</v>
      </c>
      <c r="B19" s="1">
        <v>3</v>
      </c>
      <c r="C19" s="3">
        <v>46204</v>
      </c>
      <c r="D19" s="3">
        <v>46295</v>
      </c>
      <c r="E19" s="36">
        <f t="shared" si="0"/>
        <v>111642.29208333332</v>
      </c>
      <c r="F19" s="21"/>
      <c r="G19" s="21">
        <f t="shared" si="5"/>
        <v>1562992.0891666664</v>
      </c>
      <c r="H19" s="54">
        <f t="shared" si="6"/>
        <v>416801</v>
      </c>
      <c r="I19" s="57">
        <f t="shared" si="3"/>
        <v>0.26666865615565843</v>
      </c>
    </row>
    <row r="20" spans="1:9" ht="15.75" x14ac:dyDescent="0.25">
      <c r="A20" s="1">
        <v>2026</v>
      </c>
      <c r="B20" s="1">
        <v>4</v>
      </c>
      <c r="C20" s="3">
        <v>46296</v>
      </c>
      <c r="D20" s="3">
        <v>46387</v>
      </c>
      <c r="E20" s="36">
        <f t="shared" si="0"/>
        <v>111642.29208333332</v>
      </c>
      <c r="F20" s="21"/>
      <c r="G20" s="21">
        <f>G19+E20</f>
        <v>1674634.3812499996</v>
      </c>
      <c r="H20" s="54">
        <f t="shared" si="6"/>
        <v>416801</v>
      </c>
      <c r="I20" s="57">
        <f t="shared" si="3"/>
        <v>0.24889074574528122</v>
      </c>
    </row>
    <row r="21" spans="1:9" ht="15.75" x14ac:dyDescent="0.25">
      <c r="A21" s="1">
        <v>2027</v>
      </c>
      <c r="B21" s="1">
        <v>1</v>
      </c>
      <c r="C21" s="3">
        <v>46388</v>
      </c>
      <c r="D21" s="3">
        <v>46477</v>
      </c>
      <c r="E21" s="36">
        <f t="shared" si="0"/>
        <v>111642.29208333332</v>
      </c>
      <c r="F21" s="21"/>
      <c r="G21" s="21">
        <f t="shared" si="5"/>
        <v>1786276.6733333329</v>
      </c>
      <c r="H21" s="54">
        <f t="shared" si="6"/>
        <v>416801</v>
      </c>
      <c r="I21" s="57">
        <f t="shared" si="3"/>
        <v>0.23333507413620116</v>
      </c>
    </row>
    <row r="22" spans="1:9" ht="15.75" x14ac:dyDescent="0.25">
      <c r="A22" s="1">
        <v>2027</v>
      </c>
      <c r="B22" s="1">
        <v>2</v>
      </c>
      <c r="C22" s="3">
        <v>46478</v>
      </c>
      <c r="D22" s="3">
        <v>46568</v>
      </c>
      <c r="E22" s="36">
        <f t="shared" si="0"/>
        <v>111642.29208333332</v>
      </c>
      <c r="F22" s="21"/>
      <c r="G22" s="21">
        <f t="shared" si="5"/>
        <v>1897918.9654166661</v>
      </c>
      <c r="H22" s="54">
        <f t="shared" si="6"/>
        <v>416801</v>
      </c>
      <c r="I22" s="57">
        <f t="shared" si="3"/>
        <v>0.21960948153995405</v>
      </c>
    </row>
    <row r="23" spans="1:9" ht="15.75" x14ac:dyDescent="0.25">
      <c r="A23" s="1">
        <v>2027</v>
      </c>
      <c r="B23" s="1">
        <v>3</v>
      </c>
      <c r="C23" s="3">
        <v>46569</v>
      </c>
      <c r="D23" s="3">
        <v>46660</v>
      </c>
      <c r="E23" s="36">
        <f t="shared" si="0"/>
        <v>111642.29208333332</v>
      </c>
      <c r="F23" s="21"/>
      <c r="G23" s="21">
        <f t="shared" si="5"/>
        <v>2009561.2574999994</v>
      </c>
      <c r="H23" s="54">
        <f t="shared" si="6"/>
        <v>416801</v>
      </c>
      <c r="I23" s="57">
        <f t="shared" si="3"/>
        <v>0.20740895478773438</v>
      </c>
    </row>
    <row r="24" spans="1:9" ht="15.75" x14ac:dyDescent="0.25">
      <c r="A24" s="1">
        <v>2027</v>
      </c>
      <c r="B24" s="1">
        <v>4</v>
      </c>
      <c r="C24" s="3">
        <v>46661</v>
      </c>
      <c r="D24" s="3">
        <v>46752</v>
      </c>
      <c r="E24" s="36">
        <f t="shared" si="0"/>
        <v>111642.29208333332</v>
      </c>
      <c r="F24" s="21"/>
      <c r="G24" s="21">
        <f t="shared" si="5"/>
        <v>2121203.5495833326</v>
      </c>
      <c r="H24" s="54">
        <f t="shared" si="6"/>
        <v>416801</v>
      </c>
      <c r="I24" s="57">
        <f t="shared" si="3"/>
        <v>0.19649269400943256</v>
      </c>
    </row>
    <row r="25" spans="1:9" ht="15.75" x14ac:dyDescent="0.25">
      <c r="A25" s="1">
        <v>2028</v>
      </c>
      <c r="B25" s="1">
        <v>1</v>
      </c>
      <c r="C25" s="3">
        <v>46753</v>
      </c>
      <c r="D25" s="3">
        <v>46843</v>
      </c>
      <c r="E25" s="36">
        <f t="shared" si="0"/>
        <v>111642.29208333332</v>
      </c>
      <c r="F25" s="21"/>
      <c r="G25" s="21">
        <f t="shared" si="5"/>
        <v>2232845.8416666659</v>
      </c>
      <c r="H25" s="54">
        <f t="shared" si="6"/>
        <v>416801</v>
      </c>
      <c r="I25" s="57">
        <f>H25/G25</f>
        <v>0.18666805930896094</v>
      </c>
    </row>
    <row r="26" spans="1:9" ht="15.75" x14ac:dyDescent="0.25">
      <c r="A26" s="1">
        <v>2028</v>
      </c>
      <c r="B26" s="1">
        <v>2</v>
      </c>
      <c r="C26" s="3">
        <v>46844</v>
      </c>
      <c r="D26" s="3">
        <v>46934</v>
      </c>
      <c r="E26" s="36">
        <f t="shared" si="0"/>
        <v>111642.29208333332</v>
      </c>
      <c r="F26" s="21"/>
      <c r="G26" s="21">
        <f t="shared" si="5"/>
        <v>2344488.1337499991</v>
      </c>
      <c r="H26" s="54">
        <f t="shared" si="6"/>
        <v>416801</v>
      </c>
      <c r="I26" s="57">
        <f t="shared" ref="I26:I27" si="7">H26/G26</f>
        <v>0.17777910410377232</v>
      </c>
    </row>
    <row r="27" spans="1:9" ht="15.75" x14ac:dyDescent="0.25">
      <c r="A27" s="1">
        <v>2028</v>
      </c>
      <c r="B27" s="1">
        <v>3</v>
      </c>
      <c r="C27" s="3">
        <v>46935</v>
      </c>
      <c r="D27" s="3">
        <v>47026</v>
      </c>
      <c r="E27" s="36">
        <f t="shared" si="0"/>
        <v>111642.29208333332</v>
      </c>
      <c r="F27" s="21"/>
      <c r="G27" s="21">
        <f t="shared" si="5"/>
        <v>2456130.4258333324</v>
      </c>
      <c r="H27" s="54">
        <f>SUM(H26+F27)</f>
        <v>416801</v>
      </c>
      <c r="I27" s="57">
        <f t="shared" si="7"/>
        <v>0.16969823573541903</v>
      </c>
    </row>
    <row r="28" spans="1:9" ht="15.75" thickBot="1" x14ac:dyDescent="0.3">
      <c r="A28" s="40" t="s">
        <v>12</v>
      </c>
      <c r="B28" s="40"/>
      <c r="C28" s="40"/>
      <c r="D28" s="41"/>
      <c r="E28" s="42">
        <v>2679415.0099999998</v>
      </c>
      <c r="F28" s="38">
        <f>SUM(F4:F27)</f>
        <v>416801</v>
      </c>
      <c r="G28" s="38">
        <f>G27</f>
        <v>2456130.4258333324</v>
      </c>
      <c r="H28" s="39">
        <f>H27</f>
        <v>416801</v>
      </c>
      <c r="I28" s="160">
        <f>H28/G28</f>
        <v>0.16969823573541903</v>
      </c>
    </row>
    <row r="29" spans="1:9" ht="15.75" thickTop="1" x14ac:dyDescent="0.25"/>
    <row r="31" spans="1:9" x14ac:dyDescent="0.25">
      <c r="A31" s="196" t="s">
        <v>155</v>
      </c>
      <c r="B31" s="196"/>
      <c r="C31" s="196"/>
      <c r="D31" s="196"/>
      <c r="E31" s="190"/>
      <c r="F31" s="190"/>
      <c r="G31" s="190"/>
      <c r="H31" s="190"/>
      <c r="I31" s="190"/>
    </row>
    <row r="32" spans="1:9" ht="15.75" thickBot="1" x14ac:dyDescent="0.3">
      <c r="A32" s="170" t="s">
        <v>0</v>
      </c>
      <c r="B32" s="171"/>
      <c r="C32" s="171"/>
      <c r="D32" s="171"/>
      <c r="E32" s="172" t="s">
        <v>51</v>
      </c>
      <c r="F32" s="172"/>
      <c r="G32" s="172"/>
      <c r="H32" s="172"/>
      <c r="I32" s="173"/>
    </row>
    <row r="33" spans="1:9" ht="48" thickTop="1" x14ac:dyDescent="0.25">
      <c r="A33" s="9" t="s">
        <v>1</v>
      </c>
      <c r="B33" s="9" t="s">
        <v>2</v>
      </c>
      <c r="C33" s="9" t="s">
        <v>3</v>
      </c>
      <c r="D33" s="11" t="s">
        <v>9</v>
      </c>
      <c r="E33" s="22" t="s">
        <v>4</v>
      </c>
      <c r="F33" s="23" t="s">
        <v>6</v>
      </c>
      <c r="G33" s="23" t="s">
        <v>5</v>
      </c>
      <c r="H33" s="52" t="s">
        <v>7</v>
      </c>
      <c r="I33" s="55" t="s">
        <v>8</v>
      </c>
    </row>
    <row r="34" spans="1:9" ht="15.75" x14ac:dyDescent="0.25">
      <c r="A34" s="68">
        <v>2022</v>
      </c>
      <c r="B34" s="68">
        <v>4</v>
      </c>
      <c r="C34" s="69">
        <v>44835</v>
      </c>
      <c r="D34" s="69">
        <v>44926</v>
      </c>
      <c r="E34" s="70"/>
      <c r="F34" s="70"/>
      <c r="G34" s="70"/>
      <c r="H34" s="74"/>
      <c r="I34" s="75"/>
    </row>
    <row r="35" spans="1:9" ht="15.75" x14ac:dyDescent="0.25">
      <c r="A35" s="68">
        <v>2023</v>
      </c>
      <c r="B35" s="68">
        <v>1</v>
      </c>
      <c r="C35" s="69">
        <v>44927</v>
      </c>
      <c r="D35" s="69">
        <v>45016</v>
      </c>
      <c r="E35" s="70"/>
      <c r="F35" s="70"/>
      <c r="G35" s="70"/>
      <c r="H35" s="74"/>
      <c r="I35" s="75"/>
    </row>
    <row r="36" spans="1:9" ht="15.75" x14ac:dyDescent="0.25">
      <c r="A36" s="115">
        <v>2023</v>
      </c>
      <c r="B36" s="115">
        <v>2</v>
      </c>
      <c r="C36" s="116">
        <v>45017</v>
      </c>
      <c r="D36" s="116">
        <v>45107</v>
      </c>
      <c r="E36" s="117"/>
      <c r="F36" s="118"/>
      <c r="G36" s="118"/>
      <c r="H36" s="119"/>
      <c r="I36" s="120"/>
    </row>
    <row r="37" spans="1:9" ht="15.75" x14ac:dyDescent="0.25">
      <c r="A37" s="68">
        <v>2023</v>
      </c>
      <c r="B37" s="68">
        <v>3</v>
      </c>
      <c r="C37" s="69">
        <v>45108</v>
      </c>
      <c r="D37" s="69">
        <v>45199</v>
      </c>
      <c r="E37" s="70">
        <f>$E$58/13</f>
        <v>15273.692307692309</v>
      </c>
      <c r="F37" s="80">
        <v>0</v>
      </c>
      <c r="G37" s="80">
        <f t="shared" ref="G37:G38" si="8">G36+E37</f>
        <v>15273.692307692309</v>
      </c>
      <c r="H37" s="137">
        <f t="shared" ref="H37:H41" si="9">SUM(H36+F37)</f>
        <v>0</v>
      </c>
      <c r="I37" s="136">
        <f t="shared" ref="I37:I54" si="10">H37/G37</f>
        <v>0</v>
      </c>
    </row>
    <row r="38" spans="1:9" ht="15.75" x14ac:dyDescent="0.25">
      <c r="A38" s="68">
        <v>2023</v>
      </c>
      <c r="B38" s="68">
        <v>4</v>
      </c>
      <c r="C38" s="69">
        <v>45200</v>
      </c>
      <c r="D38" s="69">
        <v>45291</v>
      </c>
      <c r="E38" s="70">
        <f t="shared" ref="E38:E49" si="11">$E$58/13</f>
        <v>15273.692307692309</v>
      </c>
      <c r="F38" s="80">
        <v>0</v>
      </c>
      <c r="G38" s="80">
        <f t="shared" si="8"/>
        <v>30547.384615384617</v>
      </c>
      <c r="H38" s="137">
        <f t="shared" si="9"/>
        <v>0</v>
      </c>
      <c r="I38" s="136">
        <f t="shared" si="10"/>
        <v>0</v>
      </c>
    </row>
    <row r="39" spans="1:9" ht="15.75" x14ac:dyDescent="0.25">
      <c r="A39" s="68">
        <v>2024</v>
      </c>
      <c r="B39" s="68">
        <v>1</v>
      </c>
      <c r="C39" s="69">
        <v>45292</v>
      </c>
      <c r="D39" s="69">
        <v>45382</v>
      </c>
      <c r="E39" s="70">
        <f t="shared" si="11"/>
        <v>15273.692307692309</v>
      </c>
      <c r="F39" s="80">
        <v>0</v>
      </c>
      <c r="G39" s="80">
        <f>G38+E39</f>
        <v>45821.076923076922</v>
      </c>
      <c r="H39" s="137">
        <f t="shared" si="9"/>
        <v>0</v>
      </c>
      <c r="I39" s="136">
        <f t="shared" si="10"/>
        <v>0</v>
      </c>
    </row>
    <row r="40" spans="1:9" ht="15.75" x14ac:dyDescent="0.25">
      <c r="A40" s="68">
        <v>2024</v>
      </c>
      <c r="B40" s="68">
        <v>2</v>
      </c>
      <c r="C40" s="69">
        <v>45383</v>
      </c>
      <c r="D40" s="69">
        <v>45473</v>
      </c>
      <c r="E40" s="70">
        <f t="shared" si="11"/>
        <v>15273.692307692309</v>
      </c>
      <c r="F40" s="80">
        <v>0</v>
      </c>
      <c r="G40" s="80">
        <f t="shared" ref="G40:G41" si="12">G39+E40</f>
        <v>61094.769230769234</v>
      </c>
      <c r="H40" s="137">
        <f t="shared" si="9"/>
        <v>0</v>
      </c>
      <c r="I40" s="136">
        <f t="shared" si="10"/>
        <v>0</v>
      </c>
    </row>
    <row r="41" spans="1:9" ht="15.75" x14ac:dyDescent="0.25">
      <c r="A41" s="68">
        <v>2024</v>
      </c>
      <c r="B41" s="68">
        <v>3</v>
      </c>
      <c r="C41" s="69">
        <v>45474</v>
      </c>
      <c r="D41" s="69">
        <v>45565</v>
      </c>
      <c r="E41" s="70">
        <f t="shared" si="11"/>
        <v>15273.692307692309</v>
      </c>
      <c r="F41" s="80">
        <v>42658.64</v>
      </c>
      <c r="G41" s="80">
        <f t="shared" si="12"/>
        <v>76368.461538461546</v>
      </c>
      <c r="H41" s="137">
        <f t="shared" si="9"/>
        <v>42658.64</v>
      </c>
      <c r="I41" s="136">
        <f t="shared" si="10"/>
        <v>0.55858975211273276</v>
      </c>
    </row>
    <row r="42" spans="1:9" ht="15.75" x14ac:dyDescent="0.25">
      <c r="A42" s="1">
        <v>2024</v>
      </c>
      <c r="B42" s="1">
        <v>4</v>
      </c>
      <c r="C42" s="3">
        <v>45566</v>
      </c>
      <c r="D42" s="3">
        <v>45657</v>
      </c>
      <c r="E42" s="36">
        <f t="shared" si="11"/>
        <v>15273.692307692309</v>
      </c>
      <c r="F42" s="20"/>
      <c r="G42" s="20">
        <f>G41+E42</f>
        <v>91642.153846153858</v>
      </c>
      <c r="H42" s="53">
        <f>SUM(H41+F42)</f>
        <v>42658.64</v>
      </c>
      <c r="I42" s="56">
        <f t="shared" si="10"/>
        <v>0.46549146009394393</v>
      </c>
    </row>
    <row r="43" spans="1:9" ht="15.75" x14ac:dyDescent="0.25">
      <c r="A43" s="1">
        <v>2025</v>
      </c>
      <c r="B43" s="1">
        <v>1</v>
      </c>
      <c r="C43" s="3">
        <v>45658</v>
      </c>
      <c r="D43" s="3">
        <v>45747</v>
      </c>
      <c r="E43" s="36">
        <f t="shared" si="11"/>
        <v>15273.692307692309</v>
      </c>
      <c r="F43" s="20"/>
      <c r="G43" s="20">
        <f t="shared" ref="G43:G57" si="13">G42+E43</f>
        <v>106915.84615384617</v>
      </c>
      <c r="H43" s="53">
        <f t="shared" ref="H43:H56" si="14">SUM(H42+F43)</f>
        <v>42658.64</v>
      </c>
      <c r="I43" s="56">
        <f t="shared" si="10"/>
        <v>0.39899268008052335</v>
      </c>
    </row>
    <row r="44" spans="1:9" ht="15.75" x14ac:dyDescent="0.25">
      <c r="A44" s="1">
        <v>2025</v>
      </c>
      <c r="B44" s="1">
        <v>2</v>
      </c>
      <c r="C44" s="3">
        <v>45748</v>
      </c>
      <c r="D44" s="3">
        <v>45838</v>
      </c>
      <c r="E44" s="36">
        <f>$E$58/13</f>
        <v>15273.692307692309</v>
      </c>
      <c r="F44" s="20"/>
      <c r="G44" s="20">
        <f t="shared" si="13"/>
        <v>122189.53846153848</v>
      </c>
      <c r="H44" s="53">
        <f t="shared" si="14"/>
        <v>42658.64</v>
      </c>
      <c r="I44" s="56">
        <f t="shared" si="10"/>
        <v>0.34911859507045795</v>
      </c>
    </row>
    <row r="45" spans="1:9" ht="15.75" x14ac:dyDescent="0.25">
      <c r="A45" s="1">
        <v>2025</v>
      </c>
      <c r="B45" s="1">
        <v>3</v>
      </c>
      <c r="C45" s="3">
        <v>45839</v>
      </c>
      <c r="D45" s="3">
        <v>45930</v>
      </c>
      <c r="E45" s="36">
        <f t="shared" si="11"/>
        <v>15273.692307692309</v>
      </c>
      <c r="F45" s="20"/>
      <c r="G45" s="20">
        <f t="shared" si="13"/>
        <v>137463.23076923078</v>
      </c>
      <c r="H45" s="53">
        <f t="shared" si="14"/>
        <v>42658.64</v>
      </c>
      <c r="I45" s="56">
        <f t="shared" si="10"/>
        <v>0.31032764006262931</v>
      </c>
    </row>
    <row r="46" spans="1:9" ht="15.75" x14ac:dyDescent="0.25">
      <c r="A46" s="1">
        <v>2025</v>
      </c>
      <c r="B46" s="1">
        <v>4</v>
      </c>
      <c r="C46" s="3">
        <v>45931</v>
      </c>
      <c r="D46" s="3">
        <v>46022</v>
      </c>
      <c r="E46" s="36">
        <f t="shared" si="11"/>
        <v>15273.692307692309</v>
      </c>
      <c r="F46" s="20"/>
      <c r="G46" s="20">
        <f t="shared" si="13"/>
        <v>152736.92307692309</v>
      </c>
      <c r="H46" s="53">
        <f t="shared" si="14"/>
        <v>42658.64</v>
      </c>
      <c r="I46" s="56">
        <f t="shared" si="10"/>
        <v>0.27929487605636638</v>
      </c>
    </row>
    <row r="47" spans="1:9" ht="15.75" x14ac:dyDescent="0.25">
      <c r="A47" s="1">
        <v>2026</v>
      </c>
      <c r="B47" s="1">
        <v>1</v>
      </c>
      <c r="C47" s="3">
        <v>46023</v>
      </c>
      <c r="D47" s="3">
        <v>46112</v>
      </c>
      <c r="E47" s="36">
        <f t="shared" si="11"/>
        <v>15273.692307692309</v>
      </c>
      <c r="F47" s="20"/>
      <c r="G47" s="20">
        <f t="shared" si="13"/>
        <v>168010.6153846154</v>
      </c>
      <c r="H47" s="53">
        <f t="shared" si="14"/>
        <v>42658.64</v>
      </c>
      <c r="I47" s="56">
        <f t="shared" si="10"/>
        <v>0.25390443277851488</v>
      </c>
    </row>
    <row r="48" spans="1:9" ht="15.75" x14ac:dyDescent="0.25">
      <c r="A48" s="1">
        <v>2026</v>
      </c>
      <c r="B48" s="1">
        <v>2</v>
      </c>
      <c r="C48" s="3">
        <v>46113</v>
      </c>
      <c r="D48" s="3">
        <v>46203</v>
      </c>
      <c r="E48" s="36">
        <f t="shared" si="11"/>
        <v>15273.692307692309</v>
      </c>
      <c r="F48" s="20"/>
      <c r="G48" s="20">
        <f t="shared" si="13"/>
        <v>183284.30769230772</v>
      </c>
      <c r="H48" s="53">
        <f t="shared" si="14"/>
        <v>42658.64</v>
      </c>
      <c r="I48" s="56">
        <f t="shared" si="10"/>
        <v>0.23274573004697197</v>
      </c>
    </row>
    <row r="49" spans="1:9" ht="15.75" x14ac:dyDescent="0.25">
      <c r="A49" s="1">
        <v>2026</v>
      </c>
      <c r="B49" s="1">
        <v>3</v>
      </c>
      <c r="C49" s="3">
        <v>46204</v>
      </c>
      <c r="D49" s="3">
        <v>46295</v>
      </c>
      <c r="E49" s="36">
        <f t="shared" si="11"/>
        <v>15273.692307692309</v>
      </c>
      <c r="F49" s="21"/>
      <c r="G49" s="21">
        <f t="shared" si="13"/>
        <v>198558.00000000003</v>
      </c>
      <c r="H49" s="54">
        <f t="shared" si="14"/>
        <v>42658.64</v>
      </c>
      <c r="I49" s="57">
        <f t="shared" si="10"/>
        <v>0.21484221235105105</v>
      </c>
    </row>
    <row r="50" spans="1:9" ht="15.75" x14ac:dyDescent="0.25">
      <c r="A50" s="1">
        <v>2026</v>
      </c>
      <c r="B50" s="1">
        <v>4</v>
      </c>
      <c r="C50" s="3">
        <v>46296</v>
      </c>
      <c r="D50" s="3">
        <v>46387</v>
      </c>
      <c r="E50" s="36"/>
      <c r="F50" s="21"/>
      <c r="G50" s="21">
        <f t="shared" si="13"/>
        <v>198558.00000000003</v>
      </c>
      <c r="H50" s="54">
        <f t="shared" si="14"/>
        <v>42658.64</v>
      </c>
      <c r="I50" s="57">
        <f t="shared" si="10"/>
        <v>0.21484221235105105</v>
      </c>
    </row>
    <row r="51" spans="1:9" ht="15.75" x14ac:dyDescent="0.25">
      <c r="A51" s="1">
        <v>2027</v>
      </c>
      <c r="B51" s="1">
        <v>1</v>
      </c>
      <c r="C51" s="3">
        <v>46388</v>
      </c>
      <c r="D51" s="3">
        <v>46477</v>
      </c>
      <c r="E51" s="36"/>
      <c r="F51" s="21"/>
      <c r="G51" s="21">
        <f t="shared" si="13"/>
        <v>198558.00000000003</v>
      </c>
      <c r="H51" s="54">
        <f t="shared" si="14"/>
        <v>42658.64</v>
      </c>
      <c r="I51" s="57">
        <f t="shared" si="10"/>
        <v>0.21484221235105105</v>
      </c>
    </row>
    <row r="52" spans="1:9" ht="15.75" x14ac:dyDescent="0.25">
      <c r="A52" s="1">
        <v>2027</v>
      </c>
      <c r="B52" s="1">
        <v>2</v>
      </c>
      <c r="C52" s="3">
        <v>46478</v>
      </c>
      <c r="D52" s="3">
        <v>46568</v>
      </c>
      <c r="E52" s="36"/>
      <c r="F52" s="21"/>
      <c r="G52" s="21">
        <f t="shared" si="13"/>
        <v>198558.00000000003</v>
      </c>
      <c r="H52" s="54">
        <f t="shared" si="14"/>
        <v>42658.64</v>
      </c>
      <c r="I52" s="57">
        <f t="shared" si="10"/>
        <v>0.21484221235105105</v>
      </c>
    </row>
    <row r="53" spans="1:9" ht="15.75" x14ac:dyDescent="0.25">
      <c r="A53" s="1">
        <v>2027</v>
      </c>
      <c r="B53" s="1">
        <v>3</v>
      </c>
      <c r="C53" s="3">
        <v>46569</v>
      </c>
      <c r="D53" s="3">
        <v>46660</v>
      </c>
      <c r="E53" s="36"/>
      <c r="F53" s="21"/>
      <c r="G53" s="21">
        <f t="shared" si="13"/>
        <v>198558.00000000003</v>
      </c>
      <c r="H53" s="54">
        <f t="shared" si="14"/>
        <v>42658.64</v>
      </c>
      <c r="I53" s="57">
        <f t="shared" si="10"/>
        <v>0.21484221235105105</v>
      </c>
    </row>
    <row r="54" spans="1:9" ht="15.75" x14ac:dyDescent="0.25">
      <c r="A54" s="1">
        <v>2027</v>
      </c>
      <c r="B54" s="1">
        <v>4</v>
      </c>
      <c r="C54" s="3">
        <v>46661</v>
      </c>
      <c r="D54" s="3">
        <v>46752</v>
      </c>
      <c r="E54" s="36"/>
      <c r="F54" s="21"/>
      <c r="G54" s="21">
        <f t="shared" si="13"/>
        <v>198558.00000000003</v>
      </c>
      <c r="H54" s="54">
        <f t="shared" si="14"/>
        <v>42658.64</v>
      </c>
      <c r="I54" s="57">
        <f t="shared" si="10"/>
        <v>0.21484221235105105</v>
      </c>
    </row>
    <row r="55" spans="1:9" ht="15.75" x14ac:dyDescent="0.25">
      <c r="A55" s="1">
        <v>2028</v>
      </c>
      <c r="B55" s="1">
        <v>1</v>
      </c>
      <c r="C55" s="3">
        <v>46753</v>
      </c>
      <c r="D55" s="3">
        <v>46843</v>
      </c>
      <c r="E55" s="36"/>
      <c r="F55" s="21"/>
      <c r="G55" s="21">
        <f t="shared" si="13"/>
        <v>198558.00000000003</v>
      </c>
      <c r="H55" s="54">
        <f t="shared" si="14"/>
        <v>42658.64</v>
      </c>
      <c r="I55" s="57">
        <f>H55/G55</f>
        <v>0.21484221235105105</v>
      </c>
    </row>
    <row r="56" spans="1:9" ht="15.75" x14ac:dyDescent="0.25">
      <c r="A56" s="1">
        <v>2028</v>
      </c>
      <c r="B56" s="1">
        <v>2</v>
      </c>
      <c r="C56" s="3">
        <v>46844</v>
      </c>
      <c r="D56" s="3">
        <v>46934</v>
      </c>
      <c r="E56" s="36"/>
      <c r="F56" s="21"/>
      <c r="G56" s="21">
        <f t="shared" si="13"/>
        <v>198558.00000000003</v>
      </c>
      <c r="H56" s="54">
        <f t="shared" si="14"/>
        <v>42658.64</v>
      </c>
      <c r="I56" s="57">
        <f t="shared" ref="I56:I57" si="15">H56/G56</f>
        <v>0.21484221235105105</v>
      </c>
    </row>
    <row r="57" spans="1:9" ht="15.75" x14ac:dyDescent="0.25">
      <c r="A57" s="1">
        <v>2028</v>
      </c>
      <c r="B57" s="1">
        <v>3</v>
      </c>
      <c r="C57" s="3">
        <v>46935</v>
      </c>
      <c r="D57" s="3">
        <v>47026</v>
      </c>
      <c r="E57" s="36"/>
      <c r="F57" s="21"/>
      <c r="G57" s="21">
        <f t="shared" si="13"/>
        <v>198558.00000000003</v>
      </c>
      <c r="H57" s="54">
        <f>SUM(H56+F57)</f>
        <v>42658.64</v>
      </c>
      <c r="I57" s="57">
        <f t="shared" si="15"/>
        <v>0.21484221235105105</v>
      </c>
    </row>
    <row r="58" spans="1:9" ht="15.75" thickBot="1" x14ac:dyDescent="0.3">
      <c r="A58" s="40" t="s">
        <v>12</v>
      </c>
      <c r="B58" s="40"/>
      <c r="C58" s="40"/>
      <c r="D58" s="41"/>
      <c r="E58" s="42">
        <f>148558+50000</f>
        <v>198558</v>
      </c>
      <c r="F58" s="38">
        <f>SUM(F34:F57)</f>
        <v>42658.64</v>
      </c>
      <c r="G58" s="38">
        <f>G57</f>
        <v>198558.00000000003</v>
      </c>
      <c r="H58" s="39">
        <f>H57</f>
        <v>42658.64</v>
      </c>
      <c r="I58" s="160">
        <f>H58/G58</f>
        <v>0.21484221235105105</v>
      </c>
    </row>
    <row r="59" spans="1:9" ht="15.75" thickTop="1" x14ac:dyDescent="0.25"/>
    <row r="61" spans="1:9" x14ac:dyDescent="0.25">
      <c r="A61" s="196" t="s">
        <v>154</v>
      </c>
      <c r="B61" s="196"/>
      <c r="C61" s="196"/>
      <c r="D61" s="196"/>
      <c r="E61" s="190"/>
      <c r="F61" s="190"/>
      <c r="G61" s="190"/>
      <c r="H61" s="190"/>
      <c r="I61" s="190"/>
    </row>
    <row r="62" spans="1:9" ht="15.75" thickBot="1" x14ac:dyDescent="0.3">
      <c r="A62" s="170" t="s">
        <v>0</v>
      </c>
      <c r="B62" s="171"/>
      <c r="C62" s="171"/>
      <c r="D62" s="171"/>
      <c r="E62" s="172" t="s">
        <v>51</v>
      </c>
      <c r="F62" s="172"/>
      <c r="G62" s="172"/>
      <c r="H62" s="172"/>
      <c r="I62" s="173"/>
    </row>
    <row r="63" spans="1:9" ht="48" thickTop="1" x14ac:dyDescent="0.25">
      <c r="A63" s="9" t="s">
        <v>1</v>
      </c>
      <c r="B63" s="9" t="s">
        <v>2</v>
      </c>
      <c r="C63" s="9" t="s">
        <v>3</v>
      </c>
      <c r="D63" s="11" t="s">
        <v>9</v>
      </c>
      <c r="E63" s="22" t="s">
        <v>4</v>
      </c>
      <c r="F63" s="23" t="s">
        <v>6</v>
      </c>
      <c r="G63" s="23" t="s">
        <v>5</v>
      </c>
      <c r="H63" s="52" t="s">
        <v>7</v>
      </c>
      <c r="I63" s="55" t="s">
        <v>8</v>
      </c>
    </row>
    <row r="64" spans="1:9" ht="15.75" x14ac:dyDescent="0.25">
      <c r="A64" s="68">
        <v>2022</v>
      </c>
      <c r="B64" s="68">
        <v>4</v>
      </c>
      <c r="C64" s="69">
        <v>44835</v>
      </c>
      <c r="D64" s="69">
        <v>44926</v>
      </c>
      <c r="E64" s="70"/>
      <c r="F64" s="70"/>
      <c r="G64" s="70"/>
      <c r="H64" s="74"/>
      <c r="I64" s="75"/>
    </row>
    <row r="65" spans="1:9" ht="15.75" x14ac:dyDescent="0.25">
      <c r="A65" s="68">
        <v>2023</v>
      </c>
      <c r="B65" s="68">
        <v>1</v>
      </c>
      <c r="C65" s="69">
        <v>44927</v>
      </c>
      <c r="D65" s="69">
        <v>45016</v>
      </c>
      <c r="E65" s="70"/>
      <c r="F65" s="70"/>
      <c r="G65" s="70"/>
      <c r="H65" s="74"/>
      <c r="I65" s="75"/>
    </row>
    <row r="66" spans="1:9" ht="15.75" x14ac:dyDescent="0.25">
      <c r="A66" s="115">
        <v>2023</v>
      </c>
      <c r="B66" s="115">
        <v>2</v>
      </c>
      <c r="C66" s="116">
        <v>45017</v>
      </c>
      <c r="D66" s="116">
        <v>45107</v>
      </c>
      <c r="E66" s="117"/>
      <c r="F66" s="118"/>
      <c r="G66" s="118"/>
      <c r="H66" s="119"/>
      <c r="I66" s="120"/>
    </row>
    <row r="67" spans="1:9" ht="15.75" x14ac:dyDescent="0.25">
      <c r="A67" s="68">
        <v>2023</v>
      </c>
      <c r="B67" s="68">
        <v>3</v>
      </c>
      <c r="C67" s="69">
        <v>45108</v>
      </c>
      <c r="D67" s="69">
        <v>45199</v>
      </c>
      <c r="E67" s="70">
        <f>$E$88/8</f>
        <v>1719</v>
      </c>
      <c r="F67" s="80">
        <v>0</v>
      </c>
      <c r="G67" s="80">
        <f t="shared" ref="G67:G68" si="16">G66+E67</f>
        <v>1719</v>
      </c>
      <c r="H67" s="137">
        <f t="shared" ref="H67:H71" si="17">SUM(H66+F67)</f>
        <v>0</v>
      </c>
      <c r="I67" s="136">
        <f t="shared" ref="I67:I84" si="18">H67/G67</f>
        <v>0</v>
      </c>
    </row>
    <row r="68" spans="1:9" ht="15.75" x14ac:dyDescent="0.25">
      <c r="A68" s="68">
        <v>2023</v>
      </c>
      <c r="B68" s="68">
        <v>4</v>
      </c>
      <c r="C68" s="69">
        <v>45200</v>
      </c>
      <c r="D68" s="69">
        <v>45291</v>
      </c>
      <c r="E68" s="70">
        <f t="shared" ref="E68:E74" si="19">$E$88/8</f>
        <v>1719</v>
      </c>
      <c r="F68" s="80">
        <v>0</v>
      </c>
      <c r="G68" s="80">
        <f t="shared" si="16"/>
        <v>3438</v>
      </c>
      <c r="H68" s="137">
        <f t="shared" si="17"/>
        <v>0</v>
      </c>
      <c r="I68" s="136">
        <f t="shared" si="18"/>
        <v>0</v>
      </c>
    </row>
    <row r="69" spans="1:9" ht="15.75" x14ac:dyDescent="0.25">
      <c r="A69" s="68">
        <v>2024</v>
      </c>
      <c r="B69" s="68">
        <v>1</v>
      </c>
      <c r="C69" s="69">
        <v>45292</v>
      </c>
      <c r="D69" s="69">
        <v>45382</v>
      </c>
      <c r="E69" s="70">
        <f t="shared" si="19"/>
        <v>1719</v>
      </c>
      <c r="F69" s="80">
        <v>1044</v>
      </c>
      <c r="G69" s="80">
        <f>G68+E69</f>
        <v>5157</v>
      </c>
      <c r="H69" s="137">
        <f t="shared" si="17"/>
        <v>1044</v>
      </c>
      <c r="I69" s="136">
        <f t="shared" si="18"/>
        <v>0.2024432809773124</v>
      </c>
    </row>
    <row r="70" spans="1:9" ht="15.75" x14ac:dyDescent="0.25">
      <c r="A70" s="68">
        <v>2024</v>
      </c>
      <c r="B70" s="68">
        <v>2</v>
      </c>
      <c r="C70" s="69">
        <v>45383</v>
      </c>
      <c r="D70" s="69">
        <v>45473</v>
      </c>
      <c r="E70" s="70">
        <f t="shared" si="19"/>
        <v>1719</v>
      </c>
      <c r="F70" s="80">
        <v>0</v>
      </c>
      <c r="G70" s="80">
        <f t="shared" ref="G70:G71" si="20">G69+E70</f>
        <v>6876</v>
      </c>
      <c r="H70" s="137">
        <f t="shared" si="17"/>
        <v>1044</v>
      </c>
      <c r="I70" s="136">
        <f t="shared" si="18"/>
        <v>0.15183246073298429</v>
      </c>
    </row>
    <row r="71" spans="1:9" ht="15.75" x14ac:dyDescent="0.25">
      <c r="A71" s="68">
        <v>2024</v>
      </c>
      <c r="B71" s="68">
        <v>3</v>
      </c>
      <c r="C71" s="69">
        <v>45474</v>
      </c>
      <c r="D71" s="69">
        <v>45565</v>
      </c>
      <c r="E71" s="70">
        <f t="shared" si="19"/>
        <v>1719</v>
      </c>
      <c r="F71" s="80">
        <v>1305</v>
      </c>
      <c r="G71" s="80">
        <f t="shared" si="20"/>
        <v>8595</v>
      </c>
      <c r="H71" s="137">
        <f t="shared" si="17"/>
        <v>2349</v>
      </c>
      <c r="I71" s="136">
        <f t="shared" si="18"/>
        <v>0.27329842931937171</v>
      </c>
    </row>
    <row r="72" spans="1:9" ht="15.75" x14ac:dyDescent="0.25">
      <c r="A72" s="1">
        <v>2024</v>
      </c>
      <c r="B72" s="1">
        <v>4</v>
      </c>
      <c r="C72" s="3">
        <v>45566</v>
      </c>
      <c r="D72" s="3">
        <v>45657</v>
      </c>
      <c r="E72" s="36">
        <f t="shared" si="19"/>
        <v>1719</v>
      </c>
      <c r="F72" s="20"/>
      <c r="G72" s="20">
        <f>G71+E72</f>
        <v>10314</v>
      </c>
      <c r="H72" s="53">
        <f>SUM(H71+F72)</f>
        <v>2349</v>
      </c>
      <c r="I72" s="56">
        <f t="shared" si="18"/>
        <v>0.22774869109947643</v>
      </c>
    </row>
    <row r="73" spans="1:9" ht="15.75" x14ac:dyDescent="0.25">
      <c r="A73" s="1">
        <v>2025</v>
      </c>
      <c r="B73" s="1">
        <v>1</v>
      </c>
      <c r="C73" s="3">
        <v>45658</v>
      </c>
      <c r="D73" s="3">
        <v>45747</v>
      </c>
      <c r="E73" s="36">
        <f t="shared" si="19"/>
        <v>1719</v>
      </c>
      <c r="F73" s="20"/>
      <c r="G73" s="20">
        <f t="shared" ref="G73:G87" si="21">G72+E73</f>
        <v>12033</v>
      </c>
      <c r="H73" s="53">
        <f t="shared" ref="H73:H86" si="22">SUM(H72+F73)</f>
        <v>2349</v>
      </c>
      <c r="I73" s="56">
        <f t="shared" si="18"/>
        <v>0.19521316379955123</v>
      </c>
    </row>
    <row r="74" spans="1:9" ht="15.75" x14ac:dyDescent="0.25">
      <c r="A74" s="1">
        <v>2025</v>
      </c>
      <c r="B74" s="1">
        <v>2</v>
      </c>
      <c r="C74" s="3">
        <v>45748</v>
      </c>
      <c r="D74" s="3">
        <v>45838</v>
      </c>
      <c r="E74" s="36">
        <f t="shared" si="19"/>
        <v>1719</v>
      </c>
      <c r="F74" s="20"/>
      <c r="G74" s="20">
        <f t="shared" si="21"/>
        <v>13752</v>
      </c>
      <c r="H74" s="53">
        <f t="shared" si="22"/>
        <v>2349</v>
      </c>
      <c r="I74" s="56">
        <f t="shared" si="18"/>
        <v>0.17081151832460734</v>
      </c>
    </row>
    <row r="75" spans="1:9" ht="15.75" x14ac:dyDescent="0.25">
      <c r="A75" s="1">
        <v>2025</v>
      </c>
      <c r="B75" s="1">
        <v>3</v>
      </c>
      <c r="C75" s="3">
        <v>45839</v>
      </c>
      <c r="D75" s="3">
        <v>45930</v>
      </c>
      <c r="E75" s="36"/>
      <c r="F75" s="20"/>
      <c r="G75" s="20">
        <f t="shared" si="21"/>
        <v>13752</v>
      </c>
      <c r="H75" s="53">
        <f t="shared" si="22"/>
        <v>2349</v>
      </c>
      <c r="I75" s="56">
        <f t="shared" si="18"/>
        <v>0.17081151832460734</v>
      </c>
    </row>
    <row r="76" spans="1:9" ht="15.75" x14ac:dyDescent="0.25">
      <c r="A76" s="1">
        <v>2025</v>
      </c>
      <c r="B76" s="1">
        <v>4</v>
      </c>
      <c r="C76" s="3">
        <v>45931</v>
      </c>
      <c r="D76" s="3">
        <v>46022</v>
      </c>
      <c r="E76" s="36"/>
      <c r="F76" s="20"/>
      <c r="G76" s="20">
        <f t="shared" si="21"/>
        <v>13752</v>
      </c>
      <c r="H76" s="53">
        <f t="shared" si="22"/>
        <v>2349</v>
      </c>
      <c r="I76" s="56">
        <f t="shared" si="18"/>
        <v>0.17081151832460734</v>
      </c>
    </row>
    <row r="77" spans="1:9" ht="15.75" x14ac:dyDescent="0.25">
      <c r="A77" s="1">
        <v>2026</v>
      </c>
      <c r="B77" s="1">
        <v>1</v>
      </c>
      <c r="C77" s="3">
        <v>46023</v>
      </c>
      <c r="D77" s="3">
        <v>46112</v>
      </c>
      <c r="E77" s="36"/>
      <c r="F77" s="20"/>
      <c r="G77" s="20">
        <f t="shared" si="21"/>
        <v>13752</v>
      </c>
      <c r="H77" s="53">
        <f t="shared" si="22"/>
        <v>2349</v>
      </c>
      <c r="I77" s="56">
        <f t="shared" si="18"/>
        <v>0.17081151832460734</v>
      </c>
    </row>
    <row r="78" spans="1:9" ht="15.75" x14ac:dyDescent="0.25">
      <c r="A78" s="1">
        <v>2026</v>
      </c>
      <c r="B78" s="1">
        <v>2</v>
      </c>
      <c r="C78" s="3">
        <v>46113</v>
      </c>
      <c r="D78" s="3">
        <v>46203</v>
      </c>
      <c r="E78" s="36"/>
      <c r="F78" s="20"/>
      <c r="G78" s="20">
        <f t="shared" si="21"/>
        <v>13752</v>
      </c>
      <c r="H78" s="53">
        <f t="shared" si="22"/>
        <v>2349</v>
      </c>
      <c r="I78" s="56">
        <f t="shared" si="18"/>
        <v>0.17081151832460734</v>
      </c>
    </row>
    <row r="79" spans="1:9" ht="15.75" x14ac:dyDescent="0.25">
      <c r="A79" s="1">
        <v>2026</v>
      </c>
      <c r="B79" s="1">
        <v>3</v>
      </c>
      <c r="C79" s="3">
        <v>46204</v>
      </c>
      <c r="D79" s="3">
        <v>46295</v>
      </c>
      <c r="E79" s="36"/>
      <c r="F79" s="21"/>
      <c r="G79" s="21">
        <f t="shared" si="21"/>
        <v>13752</v>
      </c>
      <c r="H79" s="54">
        <f t="shared" si="22"/>
        <v>2349</v>
      </c>
      <c r="I79" s="57">
        <f t="shared" si="18"/>
        <v>0.17081151832460734</v>
      </c>
    </row>
    <row r="80" spans="1:9" ht="15.75" x14ac:dyDescent="0.25">
      <c r="A80" s="1">
        <v>2026</v>
      </c>
      <c r="B80" s="1">
        <v>4</v>
      </c>
      <c r="C80" s="3">
        <v>46296</v>
      </c>
      <c r="D80" s="3">
        <v>46387</v>
      </c>
      <c r="E80" s="36"/>
      <c r="F80" s="21"/>
      <c r="G80" s="21">
        <f t="shared" si="21"/>
        <v>13752</v>
      </c>
      <c r="H80" s="54">
        <f t="shared" si="22"/>
        <v>2349</v>
      </c>
      <c r="I80" s="57">
        <f t="shared" si="18"/>
        <v>0.17081151832460734</v>
      </c>
    </row>
    <row r="81" spans="1:9" ht="15.75" x14ac:dyDescent="0.25">
      <c r="A81" s="1">
        <v>2027</v>
      </c>
      <c r="B81" s="1">
        <v>1</v>
      </c>
      <c r="C81" s="3">
        <v>46388</v>
      </c>
      <c r="D81" s="3">
        <v>46477</v>
      </c>
      <c r="E81" s="36"/>
      <c r="F81" s="21"/>
      <c r="G81" s="21">
        <f t="shared" si="21"/>
        <v>13752</v>
      </c>
      <c r="H81" s="54">
        <f t="shared" si="22"/>
        <v>2349</v>
      </c>
      <c r="I81" s="57">
        <f t="shared" si="18"/>
        <v>0.17081151832460734</v>
      </c>
    </row>
    <row r="82" spans="1:9" ht="15.75" x14ac:dyDescent="0.25">
      <c r="A82" s="1">
        <v>2027</v>
      </c>
      <c r="B82" s="1">
        <v>2</v>
      </c>
      <c r="C82" s="3">
        <v>46478</v>
      </c>
      <c r="D82" s="3">
        <v>46568</v>
      </c>
      <c r="E82" s="36"/>
      <c r="F82" s="21"/>
      <c r="G82" s="21">
        <f t="shared" si="21"/>
        <v>13752</v>
      </c>
      <c r="H82" s="54">
        <f t="shared" si="22"/>
        <v>2349</v>
      </c>
      <c r="I82" s="57">
        <f t="shared" si="18"/>
        <v>0.17081151832460734</v>
      </c>
    </row>
    <row r="83" spans="1:9" ht="15.75" x14ac:dyDescent="0.25">
      <c r="A83" s="1">
        <v>2027</v>
      </c>
      <c r="B83" s="1">
        <v>3</v>
      </c>
      <c r="C83" s="3">
        <v>46569</v>
      </c>
      <c r="D83" s="3">
        <v>46660</v>
      </c>
      <c r="E83" s="36"/>
      <c r="F83" s="21"/>
      <c r="G83" s="21">
        <f t="shared" si="21"/>
        <v>13752</v>
      </c>
      <c r="H83" s="54">
        <f t="shared" si="22"/>
        <v>2349</v>
      </c>
      <c r="I83" s="57">
        <f t="shared" si="18"/>
        <v>0.17081151832460734</v>
      </c>
    </row>
    <row r="84" spans="1:9" ht="15.75" x14ac:dyDescent="0.25">
      <c r="A84" s="1">
        <v>2027</v>
      </c>
      <c r="B84" s="1">
        <v>4</v>
      </c>
      <c r="C84" s="3">
        <v>46661</v>
      </c>
      <c r="D84" s="3">
        <v>46752</v>
      </c>
      <c r="E84" s="36"/>
      <c r="F84" s="21"/>
      <c r="G84" s="21">
        <f t="shared" si="21"/>
        <v>13752</v>
      </c>
      <c r="H84" s="54">
        <f t="shared" si="22"/>
        <v>2349</v>
      </c>
      <c r="I84" s="57">
        <f t="shared" si="18"/>
        <v>0.17081151832460734</v>
      </c>
    </row>
    <row r="85" spans="1:9" ht="15.75" x14ac:dyDescent="0.25">
      <c r="A85" s="1">
        <v>2028</v>
      </c>
      <c r="B85" s="1">
        <v>1</v>
      </c>
      <c r="C85" s="3">
        <v>46753</v>
      </c>
      <c r="D85" s="3">
        <v>46843</v>
      </c>
      <c r="E85" s="36"/>
      <c r="F85" s="21"/>
      <c r="G85" s="21">
        <f t="shared" si="21"/>
        <v>13752</v>
      </c>
      <c r="H85" s="54">
        <f t="shared" si="22"/>
        <v>2349</v>
      </c>
      <c r="I85" s="57">
        <f>H85/G85</f>
        <v>0.17081151832460734</v>
      </c>
    </row>
    <row r="86" spans="1:9" ht="15.75" x14ac:dyDescent="0.25">
      <c r="A86" s="1">
        <v>2028</v>
      </c>
      <c r="B86" s="1">
        <v>2</v>
      </c>
      <c r="C86" s="3">
        <v>46844</v>
      </c>
      <c r="D86" s="3">
        <v>46934</v>
      </c>
      <c r="E86" s="36"/>
      <c r="F86" s="21"/>
      <c r="G86" s="21">
        <f t="shared" si="21"/>
        <v>13752</v>
      </c>
      <c r="H86" s="54">
        <f t="shared" si="22"/>
        <v>2349</v>
      </c>
      <c r="I86" s="57">
        <f t="shared" ref="I86:I87" si="23">H86/G86</f>
        <v>0.17081151832460734</v>
      </c>
    </row>
    <row r="87" spans="1:9" ht="15.75" x14ac:dyDescent="0.25">
      <c r="A87" s="1">
        <v>2028</v>
      </c>
      <c r="B87" s="1">
        <v>3</v>
      </c>
      <c r="C87" s="3">
        <v>46935</v>
      </c>
      <c r="D87" s="3">
        <v>47026</v>
      </c>
      <c r="E87" s="36"/>
      <c r="F87" s="21"/>
      <c r="G87" s="21">
        <f t="shared" si="21"/>
        <v>13752</v>
      </c>
      <c r="H87" s="54">
        <f>SUM(H86+F87)</f>
        <v>2349</v>
      </c>
      <c r="I87" s="57">
        <f t="shared" si="23"/>
        <v>0.17081151832460734</v>
      </c>
    </row>
    <row r="88" spans="1:9" ht="15.75" thickBot="1" x14ac:dyDescent="0.3">
      <c r="A88" s="40" t="s">
        <v>12</v>
      </c>
      <c r="B88" s="40"/>
      <c r="C88" s="40"/>
      <c r="D88" s="41"/>
      <c r="E88" s="42">
        <v>13752</v>
      </c>
      <c r="F88" s="38">
        <f>SUM(F64:F87)</f>
        <v>2349</v>
      </c>
      <c r="G88" s="38">
        <f>G87</f>
        <v>13752</v>
      </c>
      <c r="H88" s="39">
        <f>H87</f>
        <v>2349</v>
      </c>
      <c r="I88" s="160">
        <f>H88/G88</f>
        <v>0.17081151832460734</v>
      </c>
    </row>
    <row r="89" spans="1:9" ht="15.75" thickTop="1" x14ac:dyDescent="0.25"/>
    <row r="91" spans="1:9" x14ac:dyDescent="0.25">
      <c r="A91" s="196" t="s">
        <v>102</v>
      </c>
      <c r="B91" s="196"/>
      <c r="C91" s="196"/>
      <c r="D91" s="196"/>
      <c r="E91" s="190"/>
      <c r="F91" s="190"/>
      <c r="G91" s="190"/>
      <c r="H91" s="190"/>
      <c r="I91" s="190"/>
    </row>
    <row r="92" spans="1:9" ht="15.75" thickBot="1" x14ac:dyDescent="0.3">
      <c r="A92" s="170" t="s">
        <v>0</v>
      </c>
      <c r="B92" s="171"/>
      <c r="C92" s="171"/>
      <c r="D92" s="171"/>
      <c r="E92" s="172" t="s">
        <v>51</v>
      </c>
      <c r="F92" s="172"/>
      <c r="G92" s="172"/>
      <c r="H92" s="172"/>
      <c r="I92" s="173"/>
    </row>
    <row r="93" spans="1:9" ht="48" thickTop="1" x14ac:dyDescent="0.25">
      <c r="A93" s="9" t="s">
        <v>1</v>
      </c>
      <c r="B93" s="9" t="s">
        <v>2</v>
      </c>
      <c r="C93" s="9" t="s">
        <v>3</v>
      </c>
      <c r="D93" s="11" t="s">
        <v>9</v>
      </c>
      <c r="E93" s="22" t="s">
        <v>4</v>
      </c>
      <c r="F93" s="23" t="s">
        <v>6</v>
      </c>
      <c r="G93" s="23" t="s">
        <v>5</v>
      </c>
      <c r="H93" s="52" t="s">
        <v>7</v>
      </c>
      <c r="I93" s="55" t="s">
        <v>8</v>
      </c>
    </row>
    <row r="94" spans="1:9" ht="15.75" x14ac:dyDescent="0.25">
      <c r="A94" s="68">
        <v>2022</v>
      </c>
      <c r="B94" s="68">
        <v>4</v>
      </c>
      <c r="C94" s="69">
        <v>44835</v>
      </c>
      <c r="D94" s="69">
        <v>44926</v>
      </c>
      <c r="E94" s="70"/>
      <c r="F94" s="70"/>
      <c r="G94" s="70"/>
      <c r="H94" s="74"/>
      <c r="I94" s="75"/>
    </row>
    <row r="95" spans="1:9" ht="15.75" x14ac:dyDescent="0.25">
      <c r="A95" s="68">
        <v>2023</v>
      </c>
      <c r="B95" s="68">
        <v>1</v>
      </c>
      <c r="C95" s="69">
        <v>44927</v>
      </c>
      <c r="D95" s="69">
        <v>45016</v>
      </c>
      <c r="E95" s="70"/>
      <c r="F95" s="70"/>
      <c r="G95" s="70"/>
      <c r="H95" s="74"/>
      <c r="I95" s="75"/>
    </row>
    <row r="96" spans="1:9" ht="15.75" x14ac:dyDescent="0.25">
      <c r="A96" s="115">
        <v>2023</v>
      </c>
      <c r="B96" s="115">
        <v>2</v>
      </c>
      <c r="C96" s="116">
        <v>45017</v>
      </c>
      <c r="D96" s="116">
        <v>45107</v>
      </c>
      <c r="E96" s="117">
        <f>$E$118/2</f>
        <v>18287.494999999999</v>
      </c>
      <c r="F96" s="118">
        <v>0</v>
      </c>
      <c r="G96" s="118">
        <f>E96</f>
        <v>18287.494999999999</v>
      </c>
      <c r="H96" s="119">
        <v>0</v>
      </c>
      <c r="I96" s="136">
        <f>H96/G96</f>
        <v>0</v>
      </c>
    </row>
    <row r="97" spans="1:9" ht="15.75" x14ac:dyDescent="0.25">
      <c r="A97" s="68">
        <v>2023</v>
      </c>
      <c r="B97" s="68">
        <v>3</v>
      </c>
      <c r="C97" s="69">
        <v>45108</v>
      </c>
      <c r="D97" s="69">
        <v>45199</v>
      </c>
      <c r="E97" s="70">
        <f>$E$118/2</f>
        <v>18287.494999999999</v>
      </c>
      <c r="F97" s="80">
        <v>0</v>
      </c>
      <c r="G97" s="80">
        <f t="shared" ref="G97:G98" si="24">G96+E97</f>
        <v>36574.99</v>
      </c>
      <c r="H97" s="137">
        <f t="shared" ref="H97:H101" si="25">SUM(H96+F97)</f>
        <v>0</v>
      </c>
      <c r="I97" s="161">
        <f>H97/G97</f>
        <v>0</v>
      </c>
    </row>
    <row r="98" spans="1:9" ht="15.75" x14ac:dyDescent="0.25">
      <c r="A98" s="68">
        <v>2023</v>
      </c>
      <c r="B98" s="68">
        <v>4</v>
      </c>
      <c r="C98" s="69">
        <v>45200</v>
      </c>
      <c r="D98" s="69">
        <v>45291</v>
      </c>
      <c r="E98" s="70"/>
      <c r="F98" s="80">
        <f>9891.66+26683.33</f>
        <v>36574.990000000005</v>
      </c>
      <c r="G98" s="80">
        <f t="shared" si="24"/>
        <v>36574.99</v>
      </c>
      <c r="H98" s="137">
        <f t="shared" si="25"/>
        <v>36574.990000000005</v>
      </c>
      <c r="I98" s="136">
        <f t="shared" ref="I98:I114" si="26">H98/G98</f>
        <v>1.0000000000000002</v>
      </c>
    </row>
    <row r="99" spans="1:9" ht="15.75" x14ac:dyDescent="0.25">
      <c r="A99" s="68">
        <v>2024</v>
      </c>
      <c r="B99" s="68">
        <v>1</v>
      </c>
      <c r="C99" s="69">
        <v>45292</v>
      </c>
      <c r="D99" s="69">
        <v>45382</v>
      </c>
      <c r="E99" s="70"/>
      <c r="F99" s="80"/>
      <c r="G99" s="80">
        <f>G98+E99</f>
        <v>36574.99</v>
      </c>
      <c r="H99" s="137">
        <f t="shared" si="25"/>
        <v>36574.990000000005</v>
      </c>
      <c r="I99" s="136">
        <f t="shared" si="26"/>
        <v>1.0000000000000002</v>
      </c>
    </row>
    <row r="100" spans="1:9" ht="15.75" x14ac:dyDescent="0.25">
      <c r="A100" s="68">
        <v>2024</v>
      </c>
      <c r="B100" s="68">
        <v>2</v>
      </c>
      <c r="C100" s="69">
        <v>45383</v>
      </c>
      <c r="D100" s="69">
        <v>45473</v>
      </c>
      <c r="E100" s="70"/>
      <c r="F100" s="80"/>
      <c r="G100" s="80">
        <f t="shared" ref="G100:G101" si="27">G99+E100</f>
        <v>36574.99</v>
      </c>
      <c r="H100" s="137">
        <f t="shared" si="25"/>
        <v>36574.990000000005</v>
      </c>
      <c r="I100" s="136">
        <f t="shared" si="26"/>
        <v>1.0000000000000002</v>
      </c>
    </row>
    <row r="101" spans="1:9" ht="15.75" x14ac:dyDescent="0.25">
      <c r="A101" s="68">
        <v>2024</v>
      </c>
      <c r="B101" s="68">
        <v>3</v>
      </c>
      <c r="C101" s="69">
        <v>45474</v>
      </c>
      <c r="D101" s="69">
        <v>45565</v>
      </c>
      <c r="E101" s="70"/>
      <c r="F101" s="80"/>
      <c r="G101" s="80">
        <f t="shared" si="27"/>
        <v>36574.99</v>
      </c>
      <c r="H101" s="137">
        <f t="shared" si="25"/>
        <v>36574.990000000005</v>
      </c>
      <c r="I101" s="136">
        <f t="shared" si="26"/>
        <v>1.0000000000000002</v>
      </c>
    </row>
    <row r="102" spans="1:9" ht="15.75" x14ac:dyDescent="0.25">
      <c r="A102" s="68">
        <v>2024</v>
      </c>
      <c r="B102" s="68">
        <v>4</v>
      </c>
      <c r="C102" s="69">
        <v>45566</v>
      </c>
      <c r="D102" s="69">
        <v>45657</v>
      </c>
      <c r="E102" s="70"/>
      <c r="F102" s="80"/>
      <c r="G102" s="80">
        <f>G101+E102</f>
        <v>36574.99</v>
      </c>
      <c r="H102" s="137">
        <f>SUM(H101+F102)</f>
        <v>36574.990000000005</v>
      </c>
      <c r="I102" s="136">
        <f t="shared" si="26"/>
        <v>1.0000000000000002</v>
      </c>
    </row>
    <row r="103" spans="1:9" ht="15.75" x14ac:dyDescent="0.25">
      <c r="A103" s="68">
        <v>2025</v>
      </c>
      <c r="B103" s="68">
        <v>1</v>
      </c>
      <c r="C103" s="69">
        <v>45658</v>
      </c>
      <c r="D103" s="69">
        <v>45747</v>
      </c>
      <c r="E103" s="70"/>
      <c r="F103" s="80"/>
      <c r="G103" s="80">
        <f t="shared" ref="G103:G117" si="28">G102+E103</f>
        <v>36574.99</v>
      </c>
      <c r="H103" s="137">
        <f t="shared" ref="H103:H116" si="29">SUM(H102+F103)</f>
        <v>36574.990000000005</v>
      </c>
      <c r="I103" s="136">
        <f t="shared" si="26"/>
        <v>1.0000000000000002</v>
      </c>
    </row>
    <row r="104" spans="1:9" ht="15.75" x14ac:dyDescent="0.25">
      <c r="A104" s="68">
        <v>2025</v>
      </c>
      <c r="B104" s="68">
        <v>2</v>
      </c>
      <c r="C104" s="69">
        <v>45748</v>
      </c>
      <c r="D104" s="69">
        <v>45838</v>
      </c>
      <c r="E104" s="70"/>
      <c r="F104" s="80"/>
      <c r="G104" s="80">
        <f t="shared" si="28"/>
        <v>36574.99</v>
      </c>
      <c r="H104" s="137">
        <f t="shared" si="29"/>
        <v>36574.990000000005</v>
      </c>
      <c r="I104" s="136">
        <f t="shared" si="26"/>
        <v>1.0000000000000002</v>
      </c>
    </row>
    <row r="105" spans="1:9" ht="15.75" x14ac:dyDescent="0.25">
      <c r="A105" s="68">
        <v>2025</v>
      </c>
      <c r="B105" s="68">
        <v>3</v>
      </c>
      <c r="C105" s="69">
        <v>45839</v>
      </c>
      <c r="D105" s="69">
        <v>45930</v>
      </c>
      <c r="E105" s="70"/>
      <c r="F105" s="80"/>
      <c r="G105" s="80">
        <f t="shared" si="28"/>
        <v>36574.99</v>
      </c>
      <c r="H105" s="137">
        <f t="shared" si="29"/>
        <v>36574.990000000005</v>
      </c>
      <c r="I105" s="136">
        <f t="shared" si="26"/>
        <v>1.0000000000000002</v>
      </c>
    </row>
    <row r="106" spans="1:9" ht="15.75" x14ac:dyDescent="0.25">
      <c r="A106" s="68">
        <v>2025</v>
      </c>
      <c r="B106" s="68">
        <v>4</v>
      </c>
      <c r="C106" s="69">
        <v>45931</v>
      </c>
      <c r="D106" s="69">
        <v>46022</v>
      </c>
      <c r="E106" s="70"/>
      <c r="F106" s="80"/>
      <c r="G106" s="80">
        <f t="shared" si="28"/>
        <v>36574.99</v>
      </c>
      <c r="H106" s="137">
        <f t="shared" si="29"/>
        <v>36574.990000000005</v>
      </c>
      <c r="I106" s="136">
        <f t="shared" si="26"/>
        <v>1.0000000000000002</v>
      </c>
    </row>
    <row r="107" spans="1:9" ht="15.75" x14ac:dyDescent="0.25">
      <c r="A107" s="68">
        <v>2026</v>
      </c>
      <c r="B107" s="68">
        <v>1</v>
      </c>
      <c r="C107" s="69">
        <v>46023</v>
      </c>
      <c r="D107" s="69">
        <v>46112</v>
      </c>
      <c r="E107" s="70"/>
      <c r="F107" s="80"/>
      <c r="G107" s="80">
        <f t="shared" si="28"/>
        <v>36574.99</v>
      </c>
      <c r="H107" s="137">
        <f t="shared" si="29"/>
        <v>36574.990000000005</v>
      </c>
      <c r="I107" s="136">
        <f t="shared" si="26"/>
        <v>1.0000000000000002</v>
      </c>
    </row>
    <row r="108" spans="1:9" ht="15.75" x14ac:dyDescent="0.25">
      <c r="A108" s="68">
        <v>2026</v>
      </c>
      <c r="B108" s="68">
        <v>2</v>
      </c>
      <c r="C108" s="69">
        <v>46113</v>
      </c>
      <c r="D108" s="69">
        <v>46203</v>
      </c>
      <c r="E108" s="70"/>
      <c r="F108" s="80"/>
      <c r="G108" s="80">
        <f t="shared" si="28"/>
        <v>36574.99</v>
      </c>
      <c r="H108" s="137">
        <f t="shared" si="29"/>
        <v>36574.990000000005</v>
      </c>
      <c r="I108" s="136">
        <f t="shared" si="26"/>
        <v>1.0000000000000002</v>
      </c>
    </row>
    <row r="109" spans="1:9" ht="15.75" x14ac:dyDescent="0.25">
      <c r="A109" s="68">
        <v>2026</v>
      </c>
      <c r="B109" s="68">
        <v>3</v>
      </c>
      <c r="C109" s="69">
        <v>46204</v>
      </c>
      <c r="D109" s="69">
        <v>46295</v>
      </c>
      <c r="E109" s="70"/>
      <c r="F109" s="80"/>
      <c r="G109" s="80">
        <f t="shared" si="28"/>
        <v>36574.99</v>
      </c>
      <c r="H109" s="137">
        <f t="shared" si="29"/>
        <v>36574.990000000005</v>
      </c>
      <c r="I109" s="163">
        <f t="shared" si="26"/>
        <v>1.0000000000000002</v>
      </c>
    </row>
    <row r="110" spans="1:9" ht="15.75" x14ac:dyDescent="0.25">
      <c r="A110" s="68">
        <v>2026</v>
      </c>
      <c r="B110" s="68">
        <v>4</v>
      </c>
      <c r="C110" s="69">
        <v>46296</v>
      </c>
      <c r="D110" s="69">
        <v>46387</v>
      </c>
      <c r="E110" s="70"/>
      <c r="F110" s="80"/>
      <c r="G110" s="80">
        <f t="shared" si="28"/>
        <v>36574.99</v>
      </c>
      <c r="H110" s="137">
        <f t="shared" si="29"/>
        <v>36574.990000000005</v>
      </c>
      <c r="I110" s="163">
        <f t="shared" si="26"/>
        <v>1.0000000000000002</v>
      </c>
    </row>
    <row r="111" spans="1:9" ht="15.75" x14ac:dyDescent="0.25">
      <c r="A111" s="68">
        <v>2027</v>
      </c>
      <c r="B111" s="68">
        <v>1</v>
      </c>
      <c r="C111" s="69">
        <v>46388</v>
      </c>
      <c r="D111" s="69">
        <v>46477</v>
      </c>
      <c r="E111" s="70"/>
      <c r="F111" s="80"/>
      <c r="G111" s="80">
        <f t="shared" si="28"/>
        <v>36574.99</v>
      </c>
      <c r="H111" s="137">
        <f t="shared" si="29"/>
        <v>36574.990000000005</v>
      </c>
      <c r="I111" s="163">
        <f t="shared" si="26"/>
        <v>1.0000000000000002</v>
      </c>
    </row>
    <row r="112" spans="1:9" ht="15.75" x14ac:dyDescent="0.25">
      <c r="A112" s="68">
        <v>2027</v>
      </c>
      <c r="B112" s="68">
        <v>2</v>
      </c>
      <c r="C112" s="69">
        <v>46478</v>
      </c>
      <c r="D112" s="69">
        <v>46568</v>
      </c>
      <c r="E112" s="70"/>
      <c r="F112" s="80"/>
      <c r="G112" s="80">
        <f t="shared" si="28"/>
        <v>36574.99</v>
      </c>
      <c r="H112" s="137">
        <f t="shared" si="29"/>
        <v>36574.990000000005</v>
      </c>
      <c r="I112" s="163">
        <f t="shared" si="26"/>
        <v>1.0000000000000002</v>
      </c>
    </row>
    <row r="113" spans="1:9" ht="15.75" x14ac:dyDescent="0.25">
      <c r="A113" s="68">
        <v>2027</v>
      </c>
      <c r="B113" s="68">
        <v>3</v>
      </c>
      <c r="C113" s="69">
        <v>46569</v>
      </c>
      <c r="D113" s="69">
        <v>46660</v>
      </c>
      <c r="E113" s="70"/>
      <c r="F113" s="80"/>
      <c r="G113" s="80">
        <f t="shared" si="28"/>
        <v>36574.99</v>
      </c>
      <c r="H113" s="137">
        <f t="shared" si="29"/>
        <v>36574.990000000005</v>
      </c>
      <c r="I113" s="163">
        <f t="shared" si="26"/>
        <v>1.0000000000000002</v>
      </c>
    </row>
    <row r="114" spans="1:9" ht="15.75" x14ac:dyDescent="0.25">
      <c r="A114" s="68">
        <v>2027</v>
      </c>
      <c r="B114" s="68">
        <v>4</v>
      </c>
      <c r="C114" s="69">
        <v>46661</v>
      </c>
      <c r="D114" s="69">
        <v>46752</v>
      </c>
      <c r="E114" s="70"/>
      <c r="F114" s="80"/>
      <c r="G114" s="80">
        <f t="shared" si="28"/>
        <v>36574.99</v>
      </c>
      <c r="H114" s="137">
        <f t="shared" si="29"/>
        <v>36574.990000000005</v>
      </c>
      <c r="I114" s="163">
        <f t="shared" si="26"/>
        <v>1.0000000000000002</v>
      </c>
    </row>
    <row r="115" spans="1:9" ht="15.75" x14ac:dyDescent="0.25">
      <c r="A115" s="68">
        <v>2028</v>
      </c>
      <c r="B115" s="68">
        <v>1</v>
      </c>
      <c r="C115" s="69">
        <v>46753</v>
      </c>
      <c r="D115" s="69">
        <v>46843</v>
      </c>
      <c r="E115" s="70"/>
      <c r="F115" s="80"/>
      <c r="G115" s="80">
        <f t="shared" si="28"/>
        <v>36574.99</v>
      </c>
      <c r="H115" s="137">
        <f t="shared" si="29"/>
        <v>36574.990000000005</v>
      </c>
      <c r="I115" s="163">
        <f>H115/G115</f>
        <v>1.0000000000000002</v>
      </c>
    </row>
    <row r="116" spans="1:9" ht="15.75" x14ac:dyDescent="0.25">
      <c r="A116" s="68">
        <v>2028</v>
      </c>
      <c r="B116" s="68">
        <v>2</v>
      </c>
      <c r="C116" s="69">
        <v>46844</v>
      </c>
      <c r="D116" s="69">
        <v>46934</v>
      </c>
      <c r="E116" s="70"/>
      <c r="F116" s="80"/>
      <c r="G116" s="80">
        <f t="shared" si="28"/>
        <v>36574.99</v>
      </c>
      <c r="H116" s="137">
        <f t="shared" si="29"/>
        <v>36574.990000000005</v>
      </c>
      <c r="I116" s="163">
        <f t="shared" ref="I116:I117" si="30">H116/G116</f>
        <v>1.0000000000000002</v>
      </c>
    </row>
    <row r="117" spans="1:9" ht="15.75" x14ac:dyDescent="0.25">
      <c r="A117" s="68">
        <v>2028</v>
      </c>
      <c r="B117" s="68">
        <v>3</v>
      </c>
      <c r="C117" s="69">
        <v>46935</v>
      </c>
      <c r="D117" s="69">
        <v>47026</v>
      </c>
      <c r="E117" s="70"/>
      <c r="F117" s="80"/>
      <c r="G117" s="80">
        <f t="shared" si="28"/>
        <v>36574.99</v>
      </c>
      <c r="H117" s="137">
        <f>SUM(H116+F117)</f>
        <v>36574.990000000005</v>
      </c>
      <c r="I117" s="163">
        <f t="shared" si="30"/>
        <v>1.0000000000000002</v>
      </c>
    </row>
    <row r="118" spans="1:9" ht="15.75" thickBot="1" x14ac:dyDescent="0.3">
      <c r="A118" s="89" t="s">
        <v>12</v>
      </c>
      <c r="B118" s="89"/>
      <c r="C118" s="89"/>
      <c r="D118" s="90"/>
      <c r="E118" s="91">
        <v>36574.99</v>
      </c>
      <c r="F118" s="92">
        <f>SUM(F94:F117)</f>
        <v>36574.990000000005</v>
      </c>
      <c r="G118" s="92">
        <f>G117</f>
        <v>36574.99</v>
      </c>
      <c r="H118" s="93">
        <f>H117</f>
        <v>36574.990000000005</v>
      </c>
      <c r="I118" s="164">
        <f>H118/G118</f>
        <v>1.0000000000000002</v>
      </c>
    </row>
    <row r="119" spans="1:9" ht="15.75" thickTop="1" x14ac:dyDescent="0.25"/>
  </sheetData>
  <mergeCells count="12">
    <mergeCell ref="A1:I1"/>
    <mergeCell ref="A2:D2"/>
    <mergeCell ref="E2:I2"/>
    <mergeCell ref="A31:I31"/>
    <mergeCell ref="A32:D32"/>
    <mergeCell ref="E32:I32"/>
    <mergeCell ref="A91:I91"/>
    <mergeCell ref="A92:D92"/>
    <mergeCell ref="E92:I92"/>
    <mergeCell ref="A61:I61"/>
    <mergeCell ref="A62:D62"/>
    <mergeCell ref="E62:I6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a521f0-a6f6-4edd-9f17-67aab279c36f" xsi:nil="true"/>
    <lcf76f155ced4ddcb4097134ff3c332f xmlns="5483e490-0af1-4a6b-be95-53a173d9a4b5">
      <Terms xmlns="http://schemas.microsoft.com/office/infopath/2007/PartnerControls"/>
    </lcf76f155ced4ddcb4097134ff3c332f>
    <Number xmlns="5483e490-0af1-4a6b-be95-53a173d9a4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F9A500805094E93638FF8ADDC167A" ma:contentTypeVersion="19" ma:contentTypeDescription="Create a new document." ma:contentTypeScope="" ma:versionID="344d68760222d99c035059e56f8774b5">
  <xsd:schema xmlns:xsd="http://www.w3.org/2001/XMLSchema" xmlns:xs="http://www.w3.org/2001/XMLSchema" xmlns:p="http://schemas.microsoft.com/office/2006/metadata/properties" xmlns:ns2="5483e490-0af1-4a6b-be95-53a173d9a4b5" xmlns:ns3="e5a521f0-a6f6-4edd-9f17-67aab279c36f" targetNamespace="http://schemas.microsoft.com/office/2006/metadata/properties" ma:root="true" ma:fieldsID="c3348156dca3f09bde7f83b4df24312c" ns2:_="" ns3:_="">
    <xsd:import namespace="5483e490-0af1-4a6b-be95-53a173d9a4b5"/>
    <xsd:import namespace="e5a521f0-a6f6-4edd-9f17-67aab279c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3e490-0af1-4a6b-be95-53a173d9a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26" nillable="true" ma:displayName="Number" ma:format="Dropdown" ma:internalName="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521f0-a6f6-4edd-9f17-67aab279c3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8fcdf4-516c-4f06-a150-c281679c830b}" ma:internalName="TaxCatchAll" ma:showField="CatchAllData" ma:web="e5a521f0-a6f6-4edd-9f17-67aab279c3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8737B6-E8DB-4CDE-B652-3214252A15BF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e5a521f0-a6f6-4edd-9f17-67aab279c36f"/>
    <ds:schemaRef ds:uri="http://schemas.microsoft.com/office/infopath/2007/PartnerControls"/>
    <ds:schemaRef ds:uri="5483e490-0af1-4a6b-be95-53a173d9a4b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8F48ED-851F-4BB0-B5DC-1F3F2399C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3e490-0af1-4a6b-be95-53a173d9a4b5"/>
    <ds:schemaRef ds:uri="e5a521f0-a6f6-4edd-9f17-67aab279c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14D09-C516-4919-9D3C-84209D7128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Outcome Projections</vt:lpstr>
      <vt:lpstr>Financial Projections</vt:lpstr>
      <vt:lpstr>New Single Family Housing</vt:lpstr>
      <vt:lpstr>New Rental Housing</vt:lpstr>
      <vt:lpstr>Rehab</vt:lpstr>
      <vt:lpstr>Generators</vt:lpstr>
      <vt:lpstr>Trees</vt:lpstr>
      <vt:lpstr>Admin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Levang</dc:creator>
  <cp:keywords/>
  <dc:description/>
  <cp:lastModifiedBy>Steven Stransky</cp:lastModifiedBy>
  <cp:revision/>
  <dcterms:created xsi:type="dcterms:W3CDTF">2022-08-23T12:50:13Z</dcterms:created>
  <dcterms:modified xsi:type="dcterms:W3CDTF">2024-10-23T15:38:59Z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0x010100EBFF9A500805094E93638FF8ADDC167A</vt:lpwstr>
  </property>
  <property fmtid="{D5CDD505-2E9C-101B-9397-08002B2CF9AE}" pid="3" name="MediaServiceImageTags">
    <vt:lpwstr/>
  </property>
</Properties>
</file>